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870" yWindow="930" windowWidth="20460" windowHeight="8475"/>
  </bookViews>
  <sheets>
    <sheet name="Пр.1" sheetId="69" r:id="rId1"/>
    <sheet name="Пр.2" sheetId="64" r:id="rId2"/>
    <sheet name="Пр.3" sheetId="65" r:id="rId3"/>
    <sheet name="Пр.4" sheetId="72" state="hidden" r:id="rId4"/>
    <sheet name="Пр.5" sheetId="74" state="hidden" r:id="rId5"/>
    <sheet name="Пр.6" sheetId="76" r:id="rId6"/>
    <sheet name="Пр.7" sheetId="77" r:id="rId7"/>
    <sheet name="Пр.8" sheetId="78" r:id="rId8"/>
    <sheet name="Пр.9" sheetId="79" r:id="rId9"/>
    <sheet name="Пр.10" sheetId="68" r:id="rId10"/>
    <sheet name="Пр.11" sheetId="81" state="hidden" r:id="rId11"/>
    <sheet name="Пр.12" sheetId="75" r:id="rId12"/>
    <sheet name="Пр.13" sheetId="73" state="hidden" r:id="rId13"/>
    <sheet name="Пр.15" sheetId="70" r:id="rId14"/>
  </sheets>
  <definedNames>
    <definedName name="_xlnm._FilterDatabase" localSheetId="10" hidden="1">Пр.11!$A$9:$J$12</definedName>
    <definedName name="_xlnm._FilterDatabase" localSheetId="12" hidden="1">Пр.13!$A$9:$J$11</definedName>
    <definedName name="_xlnm._FilterDatabase" localSheetId="2" hidden="1">Пр.3!$A$12:$B$56</definedName>
    <definedName name="_xlnm._FilterDatabase" localSheetId="3" hidden="1">Пр.4!$A$12:$C$106</definedName>
    <definedName name="_xlnm._FilterDatabase" localSheetId="5" hidden="1">Пр.6!$A$14:$C$43</definedName>
    <definedName name="_xlnm._FilterDatabase" localSheetId="6" hidden="1">Пр.7!$A$14:$Q$379</definedName>
    <definedName name="_xlnm._FilterDatabase" localSheetId="7" hidden="1">Пр.8!$A$14:$R$348</definedName>
    <definedName name="_xlnm._FilterDatabase" localSheetId="8" hidden="1">Пр.9!$A$14:$R$361</definedName>
    <definedName name="LAST_CELL" localSheetId="9">Пр.10!#REF!</definedName>
    <definedName name="_xlnm.Print_Titles" localSheetId="9">Пр.10!$12:$13</definedName>
    <definedName name="_xlnm.Print_Titles" localSheetId="10">Пр.11!$8:$9</definedName>
    <definedName name="_xlnm.Print_Titles" localSheetId="12">Пр.13!$8:$9</definedName>
    <definedName name="_xlnm.Print_Titles" localSheetId="1">Пр.2!$11:$12</definedName>
    <definedName name="_xlnm.Print_Titles" localSheetId="2">Пр.3!$11:$12</definedName>
    <definedName name="_xlnm.Print_Titles" localSheetId="3">Пр.4!$11:$12</definedName>
    <definedName name="_xlnm.Print_Titles" localSheetId="4">Пр.5!$11:$12</definedName>
    <definedName name="_xlnm.Print_Titles" localSheetId="5">Пр.6!$12:$14</definedName>
    <definedName name="_xlnm.Print_Titles" localSheetId="6">Пр.7!$12:$14</definedName>
    <definedName name="_xlnm.Print_Titles" localSheetId="7">Пр.8!$12:$14</definedName>
    <definedName name="_xlnm.Print_Titles" localSheetId="8">Пр.9!$12:$14</definedName>
    <definedName name="_xlnm.Print_Area" localSheetId="0">Пр.1!$A$1:$G$16</definedName>
    <definedName name="_xlnm.Print_Area" localSheetId="13">Пр.15!$A$1:$K$16</definedName>
    <definedName name="_xlnm.Print_Area" localSheetId="1">Пр.2!$A$1:$G$38</definedName>
    <definedName name="_xlnm.Print_Area" localSheetId="3">Пр.4!$A$1:$C$108</definedName>
    <definedName name="_xlnm.Print_Area" localSheetId="5">Пр.6!$A$1:$M$45</definedName>
    <definedName name="_xlnm.Print_Area" localSheetId="6">Пр.7!$A$1:$R$375</definedName>
    <definedName name="_xlnm.Print_Area" localSheetId="8">Пр.9!$A$1:$S$359</definedName>
  </definedNames>
  <calcPr calcId="145621" fullCalcOnLoad="1"/>
</workbook>
</file>

<file path=xl/calcChain.xml><?xml version="1.0" encoding="utf-8"?>
<calcChain xmlns="http://schemas.openxmlformats.org/spreadsheetml/2006/main">
  <c r="J279" i="77" l="1"/>
  <c r="J278" i="77" s="1"/>
  <c r="K279" i="77"/>
  <c r="L279" i="77"/>
  <c r="N279" i="77"/>
  <c r="N278" i="77" s="1"/>
  <c r="O279" i="77"/>
  <c r="P279" i="77"/>
  <c r="Q279" i="77"/>
  <c r="R279" i="77"/>
  <c r="R278" i="77" s="1"/>
  <c r="I279" i="77"/>
  <c r="I278" i="77" s="1"/>
  <c r="Q278" i="77"/>
  <c r="P278" i="77"/>
  <c r="O278" i="77"/>
  <c r="L278" i="77"/>
  <c r="K278" i="77"/>
  <c r="K270" i="78"/>
  <c r="L270" i="78"/>
  <c r="M270" i="78"/>
  <c r="N270" i="78"/>
  <c r="P270" i="78"/>
  <c r="Q270" i="78"/>
  <c r="R270" i="78"/>
  <c r="S270" i="78"/>
  <c r="J270" i="78"/>
  <c r="K264" i="79"/>
  <c r="L264" i="79"/>
  <c r="M264" i="79"/>
  <c r="P264" i="79"/>
  <c r="Q264" i="79"/>
  <c r="R264" i="79"/>
  <c r="S264" i="79"/>
  <c r="J264" i="79"/>
  <c r="O266" i="79"/>
  <c r="O270" i="78" s="1"/>
  <c r="N266" i="79"/>
  <c r="M279" i="77" s="1"/>
  <c r="M278" i="77" s="1"/>
  <c r="L326" i="79"/>
  <c r="L196" i="79"/>
  <c r="D25" i="64"/>
  <c r="F25" i="64"/>
  <c r="G25" i="64"/>
  <c r="C25" i="64"/>
  <c r="E26" i="64"/>
  <c r="D21" i="64"/>
  <c r="E23" i="64"/>
  <c r="L59" i="79"/>
  <c r="J185" i="77"/>
  <c r="J184" i="77"/>
  <c r="J183" i="77" s="1"/>
  <c r="J182" i="77" s="1"/>
  <c r="K185" i="77"/>
  <c r="K184" i="77"/>
  <c r="K183" i="77"/>
  <c r="K182" i="77" s="1"/>
  <c r="L185" i="77"/>
  <c r="L184" i="77"/>
  <c r="L183" i="77" s="1"/>
  <c r="L182" i="77" s="1"/>
  <c r="O185" i="77"/>
  <c r="O184" i="77"/>
  <c r="O183" i="77"/>
  <c r="O182" i="77" s="1"/>
  <c r="P185" i="77"/>
  <c r="P184" i="77"/>
  <c r="P183" i="77" s="1"/>
  <c r="P182" i="77" s="1"/>
  <c r="Q185" i="77"/>
  <c r="Q184" i="77"/>
  <c r="Q183" i="77"/>
  <c r="Q182" i="77" s="1"/>
  <c r="R185" i="77"/>
  <c r="R184" i="77"/>
  <c r="R183" i="77" s="1"/>
  <c r="R182" i="77" s="1"/>
  <c r="I185" i="77"/>
  <c r="I184" i="77"/>
  <c r="I183" i="77"/>
  <c r="I182" i="77" s="1"/>
  <c r="K132" i="78"/>
  <c r="L132" i="78"/>
  <c r="L131" i="78" s="1"/>
  <c r="M132" i="78"/>
  <c r="P132" i="78"/>
  <c r="Q132" i="78"/>
  <c r="Q131" i="78" s="1"/>
  <c r="Q130" i="78" s="1"/>
  <c r="R132" i="78"/>
  <c r="R131" i="78"/>
  <c r="R130" i="78"/>
  <c r="S132" i="78"/>
  <c r="S131" i="78" s="1"/>
  <c r="S130" i="78"/>
  <c r="J132" i="78"/>
  <c r="J131" i="78" s="1"/>
  <c r="J130" i="78" s="1"/>
  <c r="P131" i="78"/>
  <c r="P130" i="78" s="1"/>
  <c r="M131" i="78"/>
  <c r="M130" i="78" s="1"/>
  <c r="K131" i="78"/>
  <c r="R125" i="79"/>
  <c r="P125" i="79"/>
  <c r="O128" i="79"/>
  <c r="N185" i="77"/>
  <c r="N184" i="77"/>
  <c r="N183" i="77" s="1"/>
  <c r="N182" i="77" s="1"/>
  <c r="N128" i="79"/>
  <c r="N132" i="78"/>
  <c r="S127" i="79"/>
  <c r="S126" i="79" s="1"/>
  <c r="R127" i="79"/>
  <c r="R126" i="79" s="1"/>
  <c r="Q127" i="79"/>
  <c r="Q126" i="79" s="1"/>
  <c r="P127" i="79"/>
  <c r="P126" i="79"/>
  <c r="M127" i="79"/>
  <c r="M126" i="79"/>
  <c r="L127" i="79"/>
  <c r="L126" i="79"/>
  <c r="K127" i="79"/>
  <c r="J127" i="79"/>
  <c r="J126" i="79"/>
  <c r="G45" i="68"/>
  <c r="L27" i="68"/>
  <c r="T27" i="68" s="1"/>
  <c r="I27" i="68"/>
  <c r="R27" i="68" s="1"/>
  <c r="F27" i="68"/>
  <c r="E27" i="68" s="1"/>
  <c r="G26" i="68"/>
  <c r="G22" i="68"/>
  <c r="L114" i="79"/>
  <c r="L49" i="79"/>
  <c r="L340" i="79"/>
  <c r="N127" i="79"/>
  <c r="N126" i="79" s="1"/>
  <c r="P27" i="68"/>
  <c r="R340" i="79"/>
  <c r="Q165" i="77"/>
  <c r="Q164" i="77" s="1"/>
  <c r="Q163" i="77" s="1"/>
  <c r="Q162" i="77" s="1"/>
  <c r="P340" i="79"/>
  <c r="P339" i="79" s="1"/>
  <c r="R317" i="79"/>
  <c r="P338" i="79"/>
  <c r="P337" i="79" s="1"/>
  <c r="P336" i="79" s="1"/>
  <c r="P335" i="79" s="1"/>
  <c r="L165" i="77"/>
  <c r="L164" i="77" s="1"/>
  <c r="L163" i="77" s="1"/>
  <c r="L162" i="77" s="1"/>
  <c r="E40" i="65"/>
  <c r="G31" i="68"/>
  <c r="J114" i="77"/>
  <c r="J113" i="77" s="1"/>
  <c r="J112" i="77" s="1"/>
  <c r="J111" i="77" s="1"/>
  <c r="L114" i="77"/>
  <c r="L113" i="77" s="1"/>
  <c r="L112" i="77" s="1"/>
  <c r="O114" i="77"/>
  <c r="O113" i="77"/>
  <c r="O112" i="77" s="1"/>
  <c r="P114" i="77"/>
  <c r="P113" i="77"/>
  <c r="P112" i="77" s="1"/>
  <c r="Q114" i="77"/>
  <c r="Q113" i="77" s="1"/>
  <c r="Q112" i="77" s="1"/>
  <c r="R114" i="77"/>
  <c r="R113" i="77" s="1"/>
  <c r="R112" i="77" s="1"/>
  <c r="I114" i="77"/>
  <c r="I113" i="77"/>
  <c r="I112" i="77" s="1"/>
  <c r="K281" i="78"/>
  <c r="K280" i="78"/>
  <c r="M281" i="78"/>
  <c r="M280" i="78" s="1"/>
  <c r="P281" i="78"/>
  <c r="P280" i="78"/>
  <c r="Q281" i="78"/>
  <c r="Q280" i="78" s="1"/>
  <c r="R281" i="78"/>
  <c r="R280" i="78"/>
  <c r="S281" i="78"/>
  <c r="S280" i="78" s="1"/>
  <c r="J281" i="78"/>
  <c r="J280" i="78"/>
  <c r="L277" i="79"/>
  <c r="O277" i="79"/>
  <c r="O281" i="78" s="1"/>
  <c r="S276" i="79"/>
  <c r="R276" i="79"/>
  <c r="Q276" i="79"/>
  <c r="P276" i="79"/>
  <c r="M276" i="79"/>
  <c r="L276" i="79"/>
  <c r="K276" i="79"/>
  <c r="J276" i="79"/>
  <c r="L279" i="79"/>
  <c r="C15" i="69"/>
  <c r="S323" i="78"/>
  <c r="S322" i="78" s="1"/>
  <c r="R323" i="78"/>
  <c r="R322" i="78" s="1"/>
  <c r="Q323" i="78"/>
  <c r="Q322" i="78" s="1"/>
  <c r="P323" i="78"/>
  <c r="P322" i="78"/>
  <c r="M323" i="78"/>
  <c r="M322" i="78" s="1"/>
  <c r="L323" i="78"/>
  <c r="L322" i="78" s="1"/>
  <c r="K323" i="78"/>
  <c r="K322" i="78"/>
  <c r="J323" i="78"/>
  <c r="J322" i="78" s="1"/>
  <c r="J157" i="77"/>
  <c r="J156" i="77"/>
  <c r="J155" i="77"/>
  <c r="K157" i="77"/>
  <c r="K156" i="77" s="1"/>
  <c r="K155" i="77"/>
  <c r="L157" i="77"/>
  <c r="L156" i="77" s="1"/>
  <c r="L155" i="77" s="1"/>
  <c r="O157" i="77"/>
  <c r="O156" i="77" s="1"/>
  <c r="O155" i="77" s="1"/>
  <c r="P157" i="77"/>
  <c r="P156" i="77"/>
  <c r="P155" i="77"/>
  <c r="Q157" i="77"/>
  <c r="Q156" i="77" s="1"/>
  <c r="Q155" i="77"/>
  <c r="R157" i="77"/>
  <c r="R156" i="77" s="1"/>
  <c r="R155" i="77" s="1"/>
  <c r="I157" i="77"/>
  <c r="I156" i="77" s="1"/>
  <c r="I155" i="77" s="1"/>
  <c r="J318" i="79"/>
  <c r="R318" i="79"/>
  <c r="P318" i="79"/>
  <c r="O319" i="79"/>
  <c r="O323" i="78"/>
  <c r="N157" i="77"/>
  <c r="N156" i="77" s="1"/>
  <c r="N155" i="77" s="1"/>
  <c r="N319" i="79"/>
  <c r="N323" i="78" s="1"/>
  <c r="S318" i="79"/>
  <c r="Q318" i="79"/>
  <c r="M318" i="79"/>
  <c r="L318" i="79"/>
  <c r="K318" i="79"/>
  <c r="J15" i="68"/>
  <c r="I15" i="68"/>
  <c r="J30" i="77"/>
  <c r="J29" i="77" s="1"/>
  <c r="J28" i="77" s="1"/>
  <c r="K30" i="77"/>
  <c r="K29" i="77" s="1"/>
  <c r="K28" i="77" s="1"/>
  <c r="K27" i="77" s="1"/>
  <c r="L30" i="77"/>
  <c r="L29" i="77"/>
  <c r="L28" i="77"/>
  <c r="O30" i="77"/>
  <c r="O29" i="77"/>
  <c r="O28" i="77"/>
  <c r="P30" i="77"/>
  <c r="P29" i="77" s="1"/>
  <c r="P28" i="77" s="1"/>
  <c r="Q30" i="77"/>
  <c r="Q29" i="77"/>
  <c r="Q28" i="77" s="1"/>
  <c r="R30" i="77"/>
  <c r="R29" i="77" s="1"/>
  <c r="R28" i="77" s="1"/>
  <c r="I30" i="77"/>
  <c r="I29" i="77" s="1"/>
  <c r="I28" i="77" s="1"/>
  <c r="K200" i="78"/>
  <c r="K199" i="78"/>
  <c r="M200" i="78"/>
  <c r="M199" i="78"/>
  <c r="P200" i="78"/>
  <c r="P199" i="78"/>
  <c r="Q200" i="78"/>
  <c r="Q199" i="78"/>
  <c r="Q198" i="78" s="1"/>
  <c r="Q197" i="78" s="1"/>
  <c r="Q196" i="78" s="1"/>
  <c r="R200" i="78"/>
  <c r="R199" i="78" s="1"/>
  <c r="S200" i="78"/>
  <c r="S199" i="78"/>
  <c r="J200" i="78"/>
  <c r="J199" i="78" s="1"/>
  <c r="O196" i="79"/>
  <c r="O200" i="78" s="1"/>
  <c r="N196" i="79"/>
  <c r="N200" i="78" s="1"/>
  <c r="S195" i="79"/>
  <c r="R195" i="79"/>
  <c r="Q195" i="79"/>
  <c r="P195" i="79"/>
  <c r="M195" i="79"/>
  <c r="K195" i="79"/>
  <c r="J195" i="79"/>
  <c r="P155" i="79"/>
  <c r="O65" i="77"/>
  <c r="O64" i="77"/>
  <c r="O63" i="77"/>
  <c r="P170" i="79"/>
  <c r="P174" i="78"/>
  <c r="P173" i="78"/>
  <c r="J20" i="77"/>
  <c r="J19" i="77" s="1"/>
  <c r="J18" i="77" s="1"/>
  <c r="K20" i="77"/>
  <c r="K19" i="77"/>
  <c r="K18" i="77" s="1"/>
  <c r="L20" i="77"/>
  <c r="L19" i="77"/>
  <c r="L18" i="77" s="1"/>
  <c r="O20" i="77"/>
  <c r="O19" i="77" s="1"/>
  <c r="O18" i="77" s="1"/>
  <c r="P20" i="77"/>
  <c r="P19" i="77" s="1"/>
  <c r="P18" i="77" s="1"/>
  <c r="Q20" i="77"/>
  <c r="Q19" i="77"/>
  <c r="Q18" i="77" s="1"/>
  <c r="R20" i="77"/>
  <c r="R19" i="77"/>
  <c r="R18" i="77" s="1"/>
  <c r="I20" i="77"/>
  <c r="I19" i="77" s="1"/>
  <c r="I18" i="77" s="1"/>
  <c r="I17" i="77" s="1"/>
  <c r="I16" i="77" s="1"/>
  <c r="I15" i="77" s="1"/>
  <c r="K146" i="78"/>
  <c r="K145" i="78" s="1"/>
  <c r="L146" i="78"/>
  <c r="L145" i="78"/>
  <c r="M146" i="78"/>
  <c r="M145" i="78" s="1"/>
  <c r="P146" i="78"/>
  <c r="P145" i="78"/>
  <c r="Q146" i="78"/>
  <c r="Q145" i="78" s="1"/>
  <c r="R146" i="78"/>
  <c r="R145" i="78"/>
  <c r="S146" i="78"/>
  <c r="S145" i="78" s="1"/>
  <c r="J146" i="78"/>
  <c r="J145" i="78"/>
  <c r="R141" i="79"/>
  <c r="O142" i="79"/>
  <c r="N20" i="77" s="1"/>
  <c r="N19" i="77"/>
  <c r="N18" i="77" s="1"/>
  <c r="N142" i="79"/>
  <c r="M20" i="77" s="1"/>
  <c r="M19" i="77" s="1"/>
  <c r="M18" i="77" s="1"/>
  <c r="M17" i="77" s="1"/>
  <c r="M16" i="77" s="1"/>
  <c r="S141" i="79"/>
  <c r="Q141" i="79"/>
  <c r="P141" i="79"/>
  <c r="M141" i="79"/>
  <c r="L141" i="79"/>
  <c r="K141" i="79"/>
  <c r="J141" i="79"/>
  <c r="T47" i="68"/>
  <c r="L47" i="68"/>
  <c r="I47" i="68"/>
  <c r="R47" i="68"/>
  <c r="F47" i="68"/>
  <c r="P47" i="68" s="1"/>
  <c r="H15" i="68"/>
  <c r="D22" i="65"/>
  <c r="F22" i="65"/>
  <c r="G22" i="65"/>
  <c r="C22" i="65"/>
  <c r="E24" i="65"/>
  <c r="N273" i="79"/>
  <c r="M23" i="77" s="1"/>
  <c r="M22" i="77" s="1"/>
  <c r="M21" i="77"/>
  <c r="K38" i="77"/>
  <c r="K37" i="77" s="1"/>
  <c r="K36" i="77" s="1"/>
  <c r="J62" i="77"/>
  <c r="J61" i="77" s="1"/>
  <c r="J60" i="77" s="1"/>
  <c r="K62" i="77"/>
  <c r="K61" i="77"/>
  <c r="K60" i="77"/>
  <c r="L62" i="77"/>
  <c r="L61" i="77"/>
  <c r="L60" i="77"/>
  <c r="O62" i="77"/>
  <c r="O61" i="77" s="1"/>
  <c r="O60" i="77" s="1"/>
  <c r="P62" i="77"/>
  <c r="P61" i="77"/>
  <c r="P60" i="77" s="1"/>
  <c r="R62" i="77"/>
  <c r="R61" i="77"/>
  <c r="R60" i="77" s="1"/>
  <c r="I62" i="77"/>
  <c r="I61" i="77"/>
  <c r="I60" i="77"/>
  <c r="J59" i="77"/>
  <c r="J58" i="77" s="1"/>
  <c r="J57" i="77" s="1"/>
  <c r="K59" i="77"/>
  <c r="K58" i="77" s="1"/>
  <c r="K57" i="77" s="1"/>
  <c r="L59" i="77"/>
  <c r="L58" i="77" s="1"/>
  <c r="L57" i="77" s="1"/>
  <c r="O59" i="77"/>
  <c r="O58" i="77"/>
  <c r="O57" i="77"/>
  <c r="P59" i="77"/>
  <c r="P58" i="77"/>
  <c r="P57" i="77"/>
  <c r="R59" i="77"/>
  <c r="R58" i="77" s="1"/>
  <c r="R57" i="77" s="1"/>
  <c r="I59" i="77"/>
  <c r="I58" i="77"/>
  <c r="I57" i="77" s="1"/>
  <c r="K157" i="78"/>
  <c r="K156" i="78"/>
  <c r="L157" i="78"/>
  <c r="L156" i="78" s="1"/>
  <c r="M157" i="78"/>
  <c r="M156" i="78"/>
  <c r="P157" i="78"/>
  <c r="P156" i="78" s="1"/>
  <c r="Q157" i="78"/>
  <c r="Q156" i="78"/>
  <c r="S157" i="78"/>
  <c r="S156" i="78" s="1"/>
  <c r="J157" i="78"/>
  <c r="J156" i="78"/>
  <c r="K155" i="78"/>
  <c r="K154" i="78" s="1"/>
  <c r="L155" i="78"/>
  <c r="L154" i="78"/>
  <c r="M155" i="78"/>
  <c r="M154" i="78" s="1"/>
  <c r="P155" i="78"/>
  <c r="P154" i="78"/>
  <c r="Q155" i="78"/>
  <c r="Q154" i="78" s="1"/>
  <c r="S155" i="78"/>
  <c r="S154" i="78"/>
  <c r="J155" i="78"/>
  <c r="J154" i="78" s="1"/>
  <c r="R153" i="79"/>
  <c r="R151" i="79"/>
  <c r="R155" i="78"/>
  <c r="R154" i="78" s="1"/>
  <c r="O151" i="79"/>
  <c r="N151" i="79"/>
  <c r="M59" i="77" s="1"/>
  <c r="M58" i="77" s="1"/>
  <c r="M57" i="77" s="1"/>
  <c r="S150" i="79"/>
  <c r="Q150" i="79"/>
  <c r="P150" i="79"/>
  <c r="M150" i="79"/>
  <c r="L150" i="79"/>
  <c r="K150" i="79"/>
  <c r="O150" i="79" s="1"/>
  <c r="J150" i="79"/>
  <c r="O153" i="79"/>
  <c r="O157" i="78"/>
  <c r="N153" i="79"/>
  <c r="M62" i="77" s="1"/>
  <c r="M61" i="77"/>
  <c r="M60" i="77" s="1"/>
  <c r="S152" i="79"/>
  <c r="Q152" i="79"/>
  <c r="Q149" i="79"/>
  <c r="Q145" i="79" s="1"/>
  <c r="P152" i="79"/>
  <c r="M152" i="79"/>
  <c r="L152" i="79"/>
  <c r="K152" i="79"/>
  <c r="J152" i="79"/>
  <c r="R110" i="79"/>
  <c r="R109" i="79" s="1"/>
  <c r="P110" i="79"/>
  <c r="O15" i="75"/>
  <c r="O18" i="75" s="1"/>
  <c r="E28" i="65"/>
  <c r="E27" i="65" s="1"/>
  <c r="G27" i="65"/>
  <c r="F27" i="65"/>
  <c r="D27" i="65"/>
  <c r="C27" i="65"/>
  <c r="E26" i="65"/>
  <c r="E25" i="65" s="1"/>
  <c r="G25" i="65"/>
  <c r="F25" i="65"/>
  <c r="D25" i="65"/>
  <c r="C25" i="65"/>
  <c r="E39" i="65"/>
  <c r="J314" i="77"/>
  <c r="J313" i="77"/>
  <c r="J312" i="77" s="1"/>
  <c r="K314" i="77"/>
  <c r="K313" i="77" s="1"/>
  <c r="K312" i="77" s="1"/>
  <c r="L314" i="77"/>
  <c r="L313" i="77" s="1"/>
  <c r="L312" i="77" s="1"/>
  <c r="O314" i="77"/>
  <c r="O313" i="77"/>
  <c r="O312" i="77" s="1"/>
  <c r="P314" i="77"/>
  <c r="P313" i="77"/>
  <c r="P312" i="77" s="1"/>
  <c r="Q314" i="77"/>
  <c r="Q313" i="77" s="1"/>
  <c r="Q312" i="77" s="1"/>
  <c r="R314" i="77"/>
  <c r="R313" i="77" s="1"/>
  <c r="R312" i="77" s="1"/>
  <c r="I314" i="77"/>
  <c r="I313" i="77"/>
  <c r="I312" i="77" s="1"/>
  <c r="K190" i="78"/>
  <c r="K189" i="78"/>
  <c r="L190" i="78"/>
  <c r="L189" i="78"/>
  <c r="M190" i="78"/>
  <c r="M189" i="78"/>
  <c r="P190" i="78"/>
  <c r="P189" i="78"/>
  <c r="Q190" i="78"/>
  <c r="Q189" i="78"/>
  <c r="R190" i="78"/>
  <c r="R189" i="78"/>
  <c r="S190" i="78"/>
  <c r="S189" i="78"/>
  <c r="J190" i="78"/>
  <c r="J189" i="78"/>
  <c r="O186" i="79"/>
  <c r="N314" i="77"/>
  <c r="N313" i="77" s="1"/>
  <c r="N312" i="77" s="1"/>
  <c r="N186" i="79"/>
  <c r="M314" i="77"/>
  <c r="M313" i="77" s="1"/>
  <c r="M312" i="77" s="1"/>
  <c r="S185" i="79"/>
  <c r="R185" i="79"/>
  <c r="Q185" i="79"/>
  <c r="P185" i="79"/>
  <c r="M185" i="79"/>
  <c r="L185" i="79"/>
  <c r="K185" i="79"/>
  <c r="J185" i="79"/>
  <c r="N14" i="68"/>
  <c r="M14" i="68"/>
  <c r="K14" i="68"/>
  <c r="J14" i="68"/>
  <c r="H14" i="68"/>
  <c r="G32" i="68"/>
  <c r="L18" i="68"/>
  <c r="T18" i="68" s="1"/>
  <c r="I18" i="68"/>
  <c r="R18" i="68"/>
  <c r="F18" i="68"/>
  <c r="P18" i="68"/>
  <c r="R308" i="79"/>
  <c r="R312" i="78"/>
  <c r="R311" i="78" s="1"/>
  <c r="R310" i="78" s="1"/>
  <c r="R309" i="78" s="1"/>
  <c r="R308" i="78"/>
  <c r="L38" i="76" s="1"/>
  <c r="P308" i="79"/>
  <c r="L48" i="68"/>
  <c r="T48" i="68"/>
  <c r="I48" i="68"/>
  <c r="R48" i="68"/>
  <c r="F48" i="68"/>
  <c r="P48" i="68"/>
  <c r="L46" i="68"/>
  <c r="T46" i="68" s="1"/>
  <c r="I46" i="68"/>
  <c r="R46" i="68" s="1"/>
  <c r="F46" i="68"/>
  <c r="P46" i="68" s="1"/>
  <c r="L45" i="68"/>
  <c r="T45" i="68"/>
  <c r="I45" i="68"/>
  <c r="R45" i="68" s="1"/>
  <c r="F45" i="68"/>
  <c r="P45" i="68"/>
  <c r="L44" i="68"/>
  <c r="T44" i="68"/>
  <c r="I44" i="68"/>
  <c r="F44" i="68"/>
  <c r="P44" i="68"/>
  <c r="L43" i="68"/>
  <c r="T43" i="68" s="1"/>
  <c r="I43" i="68"/>
  <c r="R43" i="68"/>
  <c r="F43" i="68"/>
  <c r="P43" i="68" s="1"/>
  <c r="L42" i="68"/>
  <c r="T42" i="68" s="1"/>
  <c r="T41" i="68" s="1"/>
  <c r="I42" i="68"/>
  <c r="R42" i="68"/>
  <c r="F42" i="68"/>
  <c r="P42" i="68" s="1"/>
  <c r="N41" i="68"/>
  <c r="M41" i="68"/>
  <c r="K41" i="68"/>
  <c r="J41" i="68"/>
  <c r="H41" i="68"/>
  <c r="G41" i="68"/>
  <c r="T40" i="68"/>
  <c r="L40" i="68"/>
  <c r="I40" i="68"/>
  <c r="R40" i="68"/>
  <c r="H40" i="68"/>
  <c r="T39" i="68"/>
  <c r="L39" i="68"/>
  <c r="L38" i="68" s="1"/>
  <c r="I39" i="68"/>
  <c r="R39" i="68"/>
  <c r="H39" i="68"/>
  <c r="G39" i="68"/>
  <c r="F39" i="68"/>
  <c r="N38" i="68"/>
  <c r="M38" i="68"/>
  <c r="K38" i="68"/>
  <c r="J38" i="68"/>
  <c r="L37" i="68"/>
  <c r="T37" i="68" s="1"/>
  <c r="I37" i="68"/>
  <c r="R37" i="68" s="1"/>
  <c r="G37" i="68"/>
  <c r="F37" i="68"/>
  <c r="P37" i="68" s="1"/>
  <c r="P36" i="68"/>
  <c r="P35" i="68" s="1"/>
  <c r="L36" i="68"/>
  <c r="T36" i="68" s="1"/>
  <c r="T35" i="68" s="1"/>
  <c r="I36" i="68"/>
  <c r="I35" i="68"/>
  <c r="F36" i="68"/>
  <c r="N35" i="68"/>
  <c r="M35" i="68"/>
  <c r="L35" i="68"/>
  <c r="K35" i="68"/>
  <c r="J35" i="68"/>
  <c r="H35" i="68"/>
  <c r="G35" i="68"/>
  <c r="L34" i="68"/>
  <c r="I34" i="68"/>
  <c r="I33" i="68" s="1"/>
  <c r="G34" i="68"/>
  <c r="G33" i="68" s="1"/>
  <c r="N33" i="68"/>
  <c r="M33" i="68"/>
  <c r="K33" i="68"/>
  <c r="J33" i="68"/>
  <c r="H33" i="68"/>
  <c r="E33" i="68"/>
  <c r="T32" i="68"/>
  <c r="T29" i="68" s="1"/>
  <c r="L32" i="68"/>
  <c r="I32" i="68"/>
  <c r="R32" i="68"/>
  <c r="F32" i="68"/>
  <c r="L31" i="68"/>
  <c r="T31" i="68" s="1"/>
  <c r="I31" i="68"/>
  <c r="R31" i="68" s="1"/>
  <c r="F31" i="68"/>
  <c r="L30" i="68"/>
  <c r="T30" i="68" s="1"/>
  <c r="I30" i="68"/>
  <c r="F30" i="68"/>
  <c r="P30" i="68" s="1"/>
  <c r="N29" i="68"/>
  <c r="M29" i="68"/>
  <c r="L29" i="68"/>
  <c r="K29" i="68"/>
  <c r="J29" i="68"/>
  <c r="H29" i="68"/>
  <c r="G29" i="68"/>
  <c r="T28" i="68"/>
  <c r="L28" i="68"/>
  <c r="I28" i="68"/>
  <c r="R28" i="68"/>
  <c r="G28" i="68"/>
  <c r="F28" i="68" s="1"/>
  <c r="L26" i="68"/>
  <c r="T26" i="68" s="1"/>
  <c r="I26" i="68"/>
  <c r="R26" i="68"/>
  <c r="F26" i="68"/>
  <c r="P26" i="68" s="1"/>
  <c r="L25" i="68"/>
  <c r="T25" i="68"/>
  <c r="I25" i="68"/>
  <c r="R25" i="68" s="1"/>
  <c r="F25" i="68"/>
  <c r="P25" i="68"/>
  <c r="R24" i="68"/>
  <c r="L24" i="68"/>
  <c r="T24" i="68" s="1"/>
  <c r="I24" i="68"/>
  <c r="F24" i="68"/>
  <c r="P24" i="68" s="1"/>
  <c r="L23" i="68"/>
  <c r="T23" i="68" s="1"/>
  <c r="I23" i="68"/>
  <c r="R23" i="68" s="1"/>
  <c r="F23" i="68"/>
  <c r="P23" i="68" s="1"/>
  <c r="E23" i="68"/>
  <c r="L22" i="68"/>
  <c r="T22" i="68" s="1"/>
  <c r="I22" i="68"/>
  <c r="R22" i="68" s="1"/>
  <c r="R21" i="68"/>
  <c r="F22" i="68"/>
  <c r="P22" i="68" s="1"/>
  <c r="N21" i="68"/>
  <c r="N49" i="68" s="1"/>
  <c r="M21" i="68"/>
  <c r="K21" i="68"/>
  <c r="J21" i="68"/>
  <c r="J49" i="68" s="1"/>
  <c r="H21" i="68"/>
  <c r="R20" i="68"/>
  <c r="R19" i="68" s="1"/>
  <c r="L20" i="68"/>
  <c r="T20" i="68"/>
  <c r="T19" i="68" s="1"/>
  <c r="I20" i="68"/>
  <c r="I19" i="68" s="1"/>
  <c r="F20" i="68"/>
  <c r="P20" i="68"/>
  <c r="P19" i="68" s="1"/>
  <c r="N19" i="68"/>
  <c r="M19" i="68"/>
  <c r="L19" i="68"/>
  <c r="K19" i="68"/>
  <c r="J19" i="68"/>
  <c r="H19" i="68"/>
  <c r="G19" i="68"/>
  <c r="F19" i="68"/>
  <c r="L17" i="68"/>
  <c r="T17" i="68" s="1"/>
  <c r="I17" i="68"/>
  <c r="R17" i="68" s="1"/>
  <c r="F17" i="68"/>
  <c r="P17" i="68" s="1"/>
  <c r="L16" i="68"/>
  <c r="T16" i="68"/>
  <c r="I16" i="68"/>
  <c r="R16" i="68" s="1"/>
  <c r="F16" i="68"/>
  <c r="P16" i="68" s="1"/>
  <c r="T15" i="68"/>
  <c r="T14" i="68" s="1"/>
  <c r="L15" i="68"/>
  <c r="G15" i="68"/>
  <c r="G14" i="68" s="1"/>
  <c r="F15" i="68"/>
  <c r="E15" i="68" s="1"/>
  <c r="E39" i="68"/>
  <c r="E16" i="68"/>
  <c r="E24" i="68"/>
  <c r="R34" i="68"/>
  <c r="R33" i="68" s="1"/>
  <c r="R36" i="68"/>
  <c r="R35" i="68" s="1"/>
  <c r="G38" i="68"/>
  <c r="E20" i="68"/>
  <c r="E19" i="68"/>
  <c r="E37" i="68"/>
  <c r="I38" i="68"/>
  <c r="E46" i="68"/>
  <c r="J16" i="75"/>
  <c r="K16" i="75"/>
  <c r="L16" i="75"/>
  <c r="O16" i="75"/>
  <c r="P16" i="75"/>
  <c r="Q16" i="75"/>
  <c r="R16" i="75"/>
  <c r="I16" i="75"/>
  <c r="J14" i="75"/>
  <c r="L14" i="75"/>
  <c r="O14" i="75"/>
  <c r="P14" i="75"/>
  <c r="Q14" i="75"/>
  <c r="R14" i="75"/>
  <c r="I14" i="75"/>
  <c r="K344" i="78"/>
  <c r="K343" i="78" s="1"/>
  <c r="K342" i="78" s="1"/>
  <c r="K341" i="78" s="1"/>
  <c r="K340" i="78" s="1"/>
  <c r="K339" i="78" s="1"/>
  <c r="E42" i="76" s="1"/>
  <c r="L344" i="78"/>
  <c r="L343" i="78"/>
  <c r="L342" i="78"/>
  <c r="L341" i="78" s="1"/>
  <c r="L340" i="78" s="1"/>
  <c r="L339" i="78"/>
  <c r="P344" i="78"/>
  <c r="P343" i="78" s="1"/>
  <c r="P342" i="78" s="1"/>
  <c r="P341" i="78" s="1"/>
  <c r="P340" i="78" s="1"/>
  <c r="P339" i="78" s="1"/>
  <c r="J42" i="76" s="1"/>
  <c r="Q344" i="78"/>
  <c r="Q343" i="78" s="1"/>
  <c r="Q342" i="78" s="1"/>
  <c r="Q341" i="78" s="1"/>
  <c r="Q340" i="78" s="1"/>
  <c r="Q339" i="78"/>
  <c r="R344" i="78"/>
  <c r="R343" i="78" s="1"/>
  <c r="R342" i="78" s="1"/>
  <c r="R341" i="78" s="1"/>
  <c r="R340" i="78" s="1"/>
  <c r="R339" i="78" s="1"/>
  <c r="L42" i="76" s="1"/>
  <c r="S344" i="78"/>
  <c r="S343" i="78" s="1"/>
  <c r="S342" i="78" s="1"/>
  <c r="S341" i="78" s="1"/>
  <c r="S340" i="78" s="1"/>
  <c r="S339" i="78" s="1"/>
  <c r="M42" i="76" s="1"/>
  <c r="J344" i="78"/>
  <c r="J343" i="78" s="1"/>
  <c r="J342" i="78" s="1"/>
  <c r="J341" i="78" s="1"/>
  <c r="J340" i="78" s="1"/>
  <c r="J339" i="78" s="1"/>
  <c r="D42" i="76" s="1"/>
  <c r="K339" i="79"/>
  <c r="K338" i="79"/>
  <c r="K337" i="79" s="1"/>
  <c r="K336" i="79" s="1"/>
  <c r="K335" i="79" s="1"/>
  <c r="L339" i="79"/>
  <c r="L338" i="79"/>
  <c r="L337" i="79" s="1"/>
  <c r="L336" i="79" s="1"/>
  <c r="L335" i="79" s="1"/>
  <c r="Q339" i="79"/>
  <c r="Q338" i="79" s="1"/>
  <c r="Q337" i="79" s="1"/>
  <c r="Q336" i="79" s="1"/>
  <c r="Q335" i="79"/>
  <c r="R339" i="79"/>
  <c r="R338" i="79" s="1"/>
  <c r="R337" i="79" s="1"/>
  <c r="R336" i="79" s="1"/>
  <c r="R335" i="79" s="1"/>
  <c r="S339" i="79"/>
  <c r="S338" i="79"/>
  <c r="S337" i="79" s="1"/>
  <c r="S336" i="79" s="1"/>
  <c r="S335" i="79" s="1"/>
  <c r="J339" i="79"/>
  <c r="J338" i="79"/>
  <c r="J337" i="79" s="1"/>
  <c r="J336" i="79" s="1"/>
  <c r="J335" i="79" s="1"/>
  <c r="R316" i="79"/>
  <c r="P317" i="79"/>
  <c r="J165" i="77"/>
  <c r="J164" i="77"/>
  <c r="J163" i="77" s="1"/>
  <c r="J162" i="77" s="1"/>
  <c r="K165" i="77"/>
  <c r="K164" i="77"/>
  <c r="K163" i="77"/>
  <c r="K162" i="77" s="1"/>
  <c r="P165" i="77"/>
  <c r="P164" i="77"/>
  <c r="P163" i="77"/>
  <c r="P162" i="77" s="1"/>
  <c r="R165" i="77"/>
  <c r="R164" i="77"/>
  <c r="R163" i="77" s="1"/>
  <c r="R162" i="77" s="1"/>
  <c r="I165" i="77"/>
  <c r="I164" i="77"/>
  <c r="I163" i="77" s="1"/>
  <c r="I162" i="77" s="1"/>
  <c r="O340" i="79"/>
  <c r="O344" i="78"/>
  <c r="O343" i="78" s="1"/>
  <c r="O342" i="78" s="1"/>
  <c r="O341" i="78" s="1"/>
  <c r="O340" i="78" s="1"/>
  <c r="O339" i="78" s="1"/>
  <c r="I42" i="76" s="1"/>
  <c r="N340" i="79"/>
  <c r="N344" i="78"/>
  <c r="N343" i="78"/>
  <c r="N342" i="78" s="1"/>
  <c r="N341" i="78" s="1"/>
  <c r="N340" i="78" s="1"/>
  <c r="N339" i="78" s="1"/>
  <c r="J266" i="77"/>
  <c r="J265" i="77" s="1"/>
  <c r="K266" i="77"/>
  <c r="K265" i="77" s="1"/>
  <c r="L266" i="77"/>
  <c r="L265" i="77" s="1"/>
  <c r="O266" i="77"/>
  <c r="O265" i="77"/>
  <c r="P266" i="77"/>
  <c r="P265" i="77" s="1"/>
  <c r="Q266" i="77"/>
  <c r="Q265" i="77" s="1"/>
  <c r="R266" i="77"/>
  <c r="R265" i="77" s="1"/>
  <c r="I266" i="77"/>
  <c r="I265" i="77" s="1"/>
  <c r="K261" i="78"/>
  <c r="L261" i="78"/>
  <c r="M261" i="78"/>
  <c r="P261" i="78"/>
  <c r="Q261" i="78"/>
  <c r="R261" i="78"/>
  <c r="S261" i="78"/>
  <c r="J261" i="78"/>
  <c r="K255" i="79"/>
  <c r="L255" i="79"/>
  <c r="M255" i="79"/>
  <c r="P255" i="79"/>
  <c r="Q255" i="79"/>
  <c r="R255" i="79"/>
  <c r="S255" i="79"/>
  <c r="J255" i="79"/>
  <c r="O257" i="79"/>
  <c r="N266" i="77" s="1"/>
  <c r="N265" i="77"/>
  <c r="N257" i="79"/>
  <c r="M266" i="77" s="1"/>
  <c r="M265" i="77" s="1"/>
  <c r="J55" i="77"/>
  <c r="J54" i="77" s="1"/>
  <c r="J53" i="77" s="1"/>
  <c r="J52" i="77" s="1"/>
  <c r="K55" i="77"/>
  <c r="K54" i="77" s="1"/>
  <c r="K53" i="77" s="1"/>
  <c r="K52" i="77" s="1"/>
  <c r="L55" i="77"/>
  <c r="L54" i="77" s="1"/>
  <c r="L53" i="77" s="1"/>
  <c r="L52" i="77" s="1"/>
  <c r="L47" i="77" s="1"/>
  <c r="O55" i="77"/>
  <c r="O54" i="77" s="1"/>
  <c r="O53" i="77" s="1"/>
  <c r="O52" i="77" s="1"/>
  <c r="P55" i="77"/>
  <c r="P54" i="77" s="1"/>
  <c r="P53" i="77" s="1"/>
  <c r="P52" i="77" s="1"/>
  <c r="Q55" i="77"/>
  <c r="Q54" i="77"/>
  <c r="Q53" i="77" s="1"/>
  <c r="Q52" i="77" s="1"/>
  <c r="R55" i="77"/>
  <c r="R54" i="77" s="1"/>
  <c r="R53" i="77" s="1"/>
  <c r="R52" i="77" s="1"/>
  <c r="I55" i="77"/>
  <c r="I54" i="77"/>
  <c r="I53" i="77" s="1"/>
  <c r="I52" i="77" s="1"/>
  <c r="K152" i="78"/>
  <c r="K151" i="78" s="1"/>
  <c r="K150" i="78" s="1"/>
  <c r="K149" i="78" s="1"/>
  <c r="L152" i="78"/>
  <c r="L151" i="78"/>
  <c r="M152" i="78"/>
  <c r="M151" i="78" s="1"/>
  <c r="M150" i="78" s="1"/>
  <c r="P152" i="78"/>
  <c r="P151" i="78"/>
  <c r="P150" i="78" s="1"/>
  <c r="Q152" i="78"/>
  <c r="Q151" i="78"/>
  <c r="Q150" i="78" s="1"/>
  <c r="R152" i="78"/>
  <c r="R151" i="78" s="1"/>
  <c r="R150" i="78" s="1"/>
  <c r="S152" i="78"/>
  <c r="S151" i="78" s="1"/>
  <c r="S150" i="78" s="1"/>
  <c r="J152" i="78"/>
  <c r="J151" i="78"/>
  <c r="J150" i="78" s="1"/>
  <c r="O148" i="79"/>
  <c r="N55" i="77"/>
  <c r="N54" i="77" s="1"/>
  <c r="N53" i="77" s="1"/>
  <c r="N52" i="77" s="1"/>
  <c r="N148" i="79"/>
  <c r="S147" i="79"/>
  <c r="S146" i="79" s="1"/>
  <c r="R147" i="79"/>
  <c r="R146" i="79"/>
  <c r="Q147" i="79"/>
  <c r="Q146" i="79" s="1"/>
  <c r="P147" i="79"/>
  <c r="P146" i="79"/>
  <c r="M147" i="79"/>
  <c r="M146" i="79" s="1"/>
  <c r="L147" i="79"/>
  <c r="L146" i="79"/>
  <c r="K147" i="79"/>
  <c r="J147" i="79"/>
  <c r="J146" i="79" s="1"/>
  <c r="J99" i="77"/>
  <c r="J98" i="77" s="1"/>
  <c r="K99" i="77"/>
  <c r="K98" i="77" s="1"/>
  <c r="L99" i="77"/>
  <c r="L98" i="77"/>
  <c r="O99" i="77"/>
  <c r="O98" i="77" s="1"/>
  <c r="P99" i="77"/>
  <c r="P98" i="77" s="1"/>
  <c r="Q99" i="77"/>
  <c r="Q98" i="77" s="1"/>
  <c r="R99" i="77"/>
  <c r="R98" i="77" s="1"/>
  <c r="I99" i="77"/>
  <c r="I98" i="77" s="1"/>
  <c r="K118" i="78"/>
  <c r="L118" i="78"/>
  <c r="M118" i="78"/>
  <c r="P118" i="78"/>
  <c r="Q118" i="78"/>
  <c r="R118" i="78"/>
  <c r="S118" i="78"/>
  <c r="J118" i="78"/>
  <c r="K112" i="79"/>
  <c r="M112" i="79"/>
  <c r="P112" i="79"/>
  <c r="Q112" i="79"/>
  <c r="R112" i="79"/>
  <c r="S112" i="79"/>
  <c r="J112" i="79"/>
  <c r="L112" i="79"/>
  <c r="O114" i="79"/>
  <c r="N99" i="77" s="1"/>
  <c r="N98" i="77" s="1"/>
  <c r="N114" i="79"/>
  <c r="M99" i="77"/>
  <c r="M98" i="77"/>
  <c r="O356" i="79"/>
  <c r="N292" i="77" s="1"/>
  <c r="N291" i="77" s="1"/>
  <c r="N290" i="77" s="1"/>
  <c r="N356" i="79"/>
  <c r="O348" i="79"/>
  <c r="N348" i="79"/>
  <c r="M354" i="77" s="1"/>
  <c r="M353" i="77" s="1"/>
  <c r="M352" i="77" s="1"/>
  <c r="O334" i="79"/>
  <c r="O338" i="78"/>
  <c r="O337" i="78" s="1"/>
  <c r="O336" i="78" s="1"/>
  <c r="O335" i="78" s="1"/>
  <c r="O334" i="78" s="1"/>
  <c r="O333" i="78" s="1"/>
  <c r="N334" i="79"/>
  <c r="M173" i="77"/>
  <c r="M172" i="77" s="1"/>
  <c r="M171" i="77" s="1"/>
  <c r="O328" i="79"/>
  <c r="N176" i="77"/>
  <c r="N175" i="77"/>
  <c r="N174" i="77" s="1"/>
  <c r="O326" i="79"/>
  <c r="N170" i="77"/>
  <c r="N169" i="77"/>
  <c r="N168" i="77" s="1"/>
  <c r="O322" i="79"/>
  <c r="O326" i="78"/>
  <c r="O325" i="78" s="1"/>
  <c r="O324" i="78" s="1"/>
  <c r="O317" i="79"/>
  <c r="O321" i="78"/>
  <c r="O320" i="78" s="1"/>
  <c r="N317" i="79"/>
  <c r="N321" i="78" s="1"/>
  <c r="N320" i="78"/>
  <c r="O315" i="79"/>
  <c r="N151" i="77" s="1"/>
  <c r="N150" i="77" s="1"/>
  <c r="N149" i="77" s="1"/>
  <c r="N315" i="79"/>
  <c r="N319" i="78" s="1"/>
  <c r="N318" i="78" s="1"/>
  <c r="O308" i="79"/>
  <c r="N51" i="77" s="1"/>
  <c r="N50" i="77" s="1"/>
  <c r="N49" i="77" s="1"/>
  <c r="N48" i="77" s="1"/>
  <c r="O303" i="79"/>
  <c r="N363" i="77" s="1"/>
  <c r="N362" i="77" s="1"/>
  <c r="N361" i="77"/>
  <c r="N303" i="79"/>
  <c r="M363" i="77" s="1"/>
  <c r="M362" i="77" s="1"/>
  <c r="M361" i="77" s="1"/>
  <c r="O296" i="79"/>
  <c r="O300" i="78" s="1"/>
  <c r="O299" i="78" s="1"/>
  <c r="O294" i="79"/>
  <c r="O298" i="78"/>
  <c r="O297" i="78" s="1"/>
  <c r="N294" i="79"/>
  <c r="N298" i="78"/>
  <c r="N297" i="78"/>
  <c r="O291" i="79"/>
  <c r="O295" i="78" s="1"/>
  <c r="O294" i="78" s="1"/>
  <c r="O289" i="79"/>
  <c r="N132" i="77" s="1"/>
  <c r="N131" i="77" s="1"/>
  <c r="N130" i="77"/>
  <c r="O287" i="79"/>
  <c r="N129" i="77" s="1"/>
  <c r="N128" i="77" s="1"/>
  <c r="N127" i="77" s="1"/>
  <c r="O285" i="79"/>
  <c r="N126" i="77" s="1"/>
  <c r="N125" i="77" s="1"/>
  <c r="N285" i="79"/>
  <c r="M126" i="77" s="1"/>
  <c r="M125" i="77" s="1"/>
  <c r="O284" i="79"/>
  <c r="N124" i="77"/>
  <c r="N123" i="77"/>
  <c r="N284" i="79"/>
  <c r="N288" i="78" s="1"/>
  <c r="O281" i="79"/>
  <c r="O285" i="78" s="1"/>
  <c r="O284" i="78" s="1"/>
  <c r="O279" i="79"/>
  <c r="N279" i="79"/>
  <c r="O273" i="79"/>
  <c r="N23" i="77" s="1"/>
  <c r="N22" i="77" s="1"/>
  <c r="N21" i="77" s="1"/>
  <c r="O265" i="79"/>
  <c r="N265" i="79"/>
  <c r="O262" i="79"/>
  <c r="O266" i="78" s="1"/>
  <c r="O265" i="78" s="1"/>
  <c r="O264" i="78" s="1"/>
  <c r="N262" i="79"/>
  <c r="M273" i="77" s="1"/>
  <c r="M272" i="77" s="1"/>
  <c r="M271" i="77" s="1"/>
  <c r="M270" i="77" s="1"/>
  <c r="O259" i="79"/>
  <c r="O256" i="79"/>
  <c r="N264" i="77"/>
  <c r="N263" i="77"/>
  <c r="N256" i="79"/>
  <c r="O254" i="79"/>
  <c r="O258" i="78"/>
  <c r="O257" i="78"/>
  <c r="O252" i="79"/>
  <c r="O256" i="78" s="1"/>
  <c r="O255" i="78" s="1"/>
  <c r="N252" i="79"/>
  <c r="M258" i="77" s="1"/>
  <c r="M257" i="77" s="1"/>
  <c r="M256" i="77"/>
  <c r="O250" i="79"/>
  <c r="O254" i="78" s="1"/>
  <c r="O253" i="78" s="1"/>
  <c r="N250" i="79"/>
  <c r="N254" i="78" s="1"/>
  <c r="N253" i="78" s="1"/>
  <c r="O244" i="79"/>
  <c r="N303" i="77"/>
  <c r="N244" i="79"/>
  <c r="M303" i="77" s="1"/>
  <c r="O238" i="79"/>
  <c r="O242" i="78"/>
  <c r="O241" i="78"/>
  <c r="O236" i="79"/>
  <c r="O240" i="78" s="1"/>
  <c r="O239" i="78" s="1"/>
  <c r="O234" i="79"/>
  <c r="O238" i="78" s="1"/>
  <c r="O237" i="78" s="1"/>
  <c r="N234" i="79"/>
  <c r="N238" i="78" s="1"/>
  <c r="N237" i="78" s="1"/>
  <c r="O232" i="79"/>
  <c r="O230" i="79"/>
  <c r="N345" i="77" s="1"/>
  <c r="N344" i="77" s="1"/>
  <c r="N343" i="77" s="1"/>
  <c r="N230" i="79"/>
  <c r="M345" i="77" s="1"/>
  <c r="M344" i="77" s="1"/>
  <c r="M343" i="77" s="1"/>
  <c r="O228" i="79"/>
  <c r="O232" i="78"/>
  <c r="O231" i="78" s="1"/>
  <c r="N228" i="79"/>
  <c r="M302" i="77"/>
  <c r="M301" i="77"/>
  <c r="O221" i="79"/>
  <c r="O225" i="78" s="1"/>
  <c r="O224" i="78" s="1"/>
  <c r="O218" i="79"/>
  <c r="O222" i="78" s="1"/>
  <c r="O214" i="79"/>
  <c r="O218" i="78"/>
  <c r="O217" i="78" s="1"/>
  <c r="O216" i="78" s="1"/>
  <c r="O211" i="79"/>
  <c r="O209" i="79"/>
  <c r="N231" i="77" s="1"/>
  <c r="N230" i="77" s="1"/>
  <c r="N229" i="77" s="1"/>
  <c r="N209" i="79"/>
  <c r="O205" i="79"/>
  <c r="N205" i="79"/>
  <c r="O203" i="79"/>
  <c r="N87" i="77"/>
  <c r="N86" i="77" s="1"/>
  <c r="N85" i="77" s="1"/>
  <c r="N203" i="79"/>
  <c r="M87" i="77"/>
  <c r="M86" i="77" s="1"/>
  <c r="M85" i="77" s="1"/>
  <c r="O198" i="79"/>
  <c r="N33" i="77"/>
  <c r="N32" i="77" s="1"/>
  <c r="N31" i="77" s="1"/>
  <c r="N198" i="79"/>
  <c r="O190" i="79"/>
  <c r="N342" i="77"/>
  <c r="N341" i="77" s="1"/>
  <c r="N340" i="77" s="1"/>
  <c r="N295" i="77" s="1"/>
  <c r="N294" i="77" s="1"/>
  <c r="N293" i="77" s="1"/>
  <c r="O188" i="79"/>
  <c r="N317" i="77" s="1"/>
  <c r="N316" i="77" s="1"/>
  <c r="N315" i="77" s="1"/>
  <c r="N188" i="79"/>
  <c r="M317" i="77"/>
  <c r="M316" i="77" s="1"/>
  <c r="M315" i="77" s="1"/>
  <c r="O181" i="79"/>
  <c r="N181" i="79"/>
  <c r="N185" i="78" s="1"/>
  <c r="N184" i="78" s="1"/>
  <c r="N183" i="78" s="1"/>
  <c r="N182" i="78" s="1"/>
  <c r="N181" i="78" s="1"/>
  <c r="O176" i="79"/>
  <c r="O180" i="78"/>
  <c r="O179" i="78" s="1"/>
  <c r="O178" i="78" s="1"/>
  <c r="N176" i="79"/>
  <c r="O172" i="79"/>
  <c r="O176" i="78" s="1"/>
  <c r="O175" i="78" s="1"/>
  <c r="O164" i="79"/>
  <c r="N339" i="77"/>
  <c r="N338" i="77" s="1"/>
  <c r="N337" i="77" s="1"/>
  <c r="O162" i="79"/>
  <c r="N336" i="77" s="1"/>
  <c r="N335" i="77" s="1"/>
  <c r="N334" i="77" s="1"/>
  <c r="O160" i="79"/>
  <c r="N320" i="77" s="1"/>
  <c r="N319" i="77" s="1"/>
  <c r="N318" i="77" s="1"/>
  <c r="O155" i="79"/>
  <c r="O159" i="78" s="1"/>
  <c r="O158" i="78" s="1"/>
  <c r="N155" i="79"/>
  <c r="O144" i="79"/>
  <c r="O148" i="78" s="1"/>
  <c r="O147" i="78" s="1"/>
  <c r="O135" i="79"/>
  <c r="N351" i="77"/>
  <c r="N350" i="77" s="1"/>
  <c r="N349" i="77" s="1"/>
  <c r="N135" i="79"/>
  <c r="M351" i="77" s="1"/>
  <c r="M350" i="77" s="1"/>
  <c r="M349" i="77" s="1"/>
  <c r="O133" i="79"/>
  <c r="N360" i="77"/>
  <c r="N359" i="77" s="1"/>
  <c r="N358" i="77" s="1"/>
  <c r="O125" i="79"/>
  <c r="N181" i="77" s="1"/>
  <c r="N180" i="77" s="1"/>
  <c r="N179" i="77" s="1"/>
  <c r="N178" i="77" s="1"/>
  <c r="N177" i="77"/>
  <c r="N125" i="79"/>
  <c r="M181" i="77" s="1"/>
  <c r="M180" i="77" s="1"/>
  <c r="M179" i="77" s="1"/>
  <c r="M178" i="77" s="1"/>
  <c r="O120" i="79"/>
  <c r="O124" i="78"/>
  <c r="O123" i="78" s="1"/>
  <c r="O122" i="78" s="1"/>
  <c r="O121" i="78" s="1"/>
  <c r="N120" i="79"/>
  <c r="M17" i="75"/>
  <c r="O116" i="79"/>
  <c r="N94" i="77" s="1"/>
  <c r="N93" i="77" s="1"/>
  <c r="N92" i="77" s="1"/>
  <c r="N116" i="79"/>
  <c r="O113" i="79"/>
  <c r="N97" i="77"/>
  <c r="N96" i="77" s="1"/>
  <c r="N113" i="79"/>
  <c r="M97" i="77" s="1"/>
  <c r="M96" i="77" s="1"/>
  <c r="O110" i="79"/>
  <c r="N15" i="75" s="1"/>
  <c r="N110" i="79"/>
  <c r="M83" i="77"/>
  <c r="M82" i="77" s="1"/>
  <c r="M81" i="77" s="1"/>
  <c r="O108" i="79"/>
  <c r="O106" i="79"/>
  <c r="N106" i="79"/>
  <c r="N110" i="78" s="1"/>
  <c r="N109" i="78" s="1"/>
  <c r="O104" i="79"/>
  <c r="N74" i="77" s="1"/>
  <c r="N73" i="77" s="1"/>
  <c r="N72" i="77" s="1"/>
  <c r="N104" i="79"/>
  <c r="M74" i="77"/>
  <c r="M73" i="77" s="1"/>
  <c r="M72" i="77" s="1"/>
  <c r="O102" i="79"/>
  <c r="O106" i="78" s="1"/>
  <c r="O105" i="78" s="1"/>
  <c r="N102" i="79"/>
  <c r="N106" i="78"/>
  <c r="N105" i="78" s="1"/>
  <c r="O95" i="79"/>
  <c r="O99" i="78" s="1"/>
  <c r="O98" i="78" s="1"/>
  <c r="N95" i="79"/>
  <c r="N99" i="78" s="1"/>
  <c r="N98" i="78" s="1"/>
  <c r="O93" i="79"/>
  <c r="N196" i="77" s="1"/>
  <c r="N195" i="77" s="1"/>
  <c r="N194" i="77" s="1"/>
  <c r="N93" i="79"/>
  <c r="M196" i="77"/>
  <c r="M195" i="77" s="1"/>
  <c r="M194" i="77" s="1"/>
  <c r="O91" i="79"/>
  <c r="O95" i="78" s="1"/>
  <c r="N91" i="79"/>
  <c r="N95" i="78" s="1"/>
  <c r="O90" i="79"/>
  <c r="N191" i="77"/>
  <c r="N190" i="77" s="1"/>
  <c r="N90" i="79"/>
  <c r="O84" i="79"/>
  <c r="O88" i="78"/>
  <c r="O87" i="78" s="1"/>
  <c r="O86" i="78" s="1"/>
  <c r="N84" i="79"/>
  <c r="N88" i="78" s="1"/>
  <c r="N87" i="78" s="1"/>
  <c r="N86" i="78" s="1"/>
  <c r="O81" i="79"/>
  <c r="O85" i="78"/>
  <c r="O84" i="78" s="1"/>
  <c r="N81" i="79"/>
  <c r="M210" i="77"/>
  <c r="M209" i="77" s="1"/>
  <c r="M208" i="77" s="1"/>
  <c r="O79" i="79"/>
  <c r="N207" i="77"/>
  <c r="N206" i="77" s="1"/>
  <c r="N205" i="77" s="1"/>
  <c r="N201" i="77" s="1"/>
  <c r="N200" i="77" s="1"/>
  <c r="N79" i="79"/>
  <c r="N83" i="78"/>
  <c r="N82" i="78" s="1"/>
  <c r="O77" i="79"/>
  <c r="N204" i="77" s="1"/>
  <c r="N203" i="77" s="1"/>
  <c r="N202" i="77" s="1"/>
  <c r="N77" i="79"/>
  <c r="O71" i="79"/>
  <c r="N214" i="77"/>
  <c r="N213" i="77"/>
  <c r="N212" i="77" s="1"/>
  <c r="N211" i="77" s="1"/>
  <c r="N71" i="79"/>
  <c r="O64" i="79"/>
  <c r="O62" i="79"/>
  <c r="O61" i="79"/>
  <c r="N331" i="77"/>
  <c r="N330" i="77"/>
  <c r="N61" i="79"/>
  <c r="N65" i="78" s="1"/>
  <c r="O59" i="79"/>
  <c r="O63" i="78" s="1"/>
  <c r="N59" i="79"/>
  <c r="O58" i="79"/>
  <c r="O56" i="79"/>
  <c r="O54" i="79"/>
  <c r="O58" i="78" s="1"/>
  <c r="O57" i="78" s="1"/>
  <c r="N54" i="79"/>
  <c r="M311" i="77" s="1"/>
  <c r="M310" i="77" s="1"/>
  <c r="M309" i="77" s="1"/>
  <c r="O52" i="79"/>
  <c r="N52" i="79"/>
  <c r="O50" i="79"/>
  <c r="N50" i="79"/>
  <c r="O49" i="79"/>
  <c r="N300" i="77"/>
  <c r="N299" i="77"/>
  <c r="O48" i="79"/>
  <c r="N298" i="77" s="1"/>
  <c r="N297" i="77" s="1"/>
  <c r="N48" i="79"/>
  <c r="M298" i="77" s="1"/>
  <c r="M297" i="77" s="1"/>
  <c r="O43" i="79"/>
  <c r="N227" i="77"/>
  <c r="N226" i="77" s="1"/>
  <c r="N225" i="77" s="1"/>
  <c r="N224" i="77" s="1"/>
  <c r="N43" i="79"/>
  <c r="N47" i="78" s="1"/>
  <c r="N46" i="78" s="1"/>
  <c r="N45" i="78"/>
  <c r="O40" i="79"/>
  <c r="N40" i="79"/>
  <c r="O36" i="79"/>
  <c r="N142" i="77"/>
  <c r="N141" i="77" s="1"/>
  <c r="N140" i="77" s="1"/>
  <c r="N36" i="79"/>
  <c r="M142" i="77"/>
  <c r="M141" i="77"/>
  <c r="M140" i="77" s="1"/>
  <c r="O29" i="79"/>
  <c r="O24" i="79"/>
  <c r="O23" i="78" s="1"/>
  <c r="N24" i="79"/>
  <c r="O23" i="79"/>
  <c r="N23" i="79"/>
  <c r="J170" i="77"/>
  <c r="J169" i="77" s="1"/>
  <c r="J168" i="77" s="1"/>
  <c r="L170" i="77"/>
  <c r="L169" i="77"/>
  <c r="L168" i="77" s="1"/>
  <c r="L167" i="77" s="1"/>
  <c r="L166" i="77" s="1"/>
  <c r="O170" i="77"/>
  <c r="O169" i="77"/>
  <c r="O168" i="77"/>
  <c r="P170" i="77"/>
  <c r="P169" i="77" s="1"/>
  <c r="P168" i="77" s="1"/>
  <c r="P167" i="77" s="1"/>
  <c r="Q170" i="77"/>
  <c r="Q169" i="77" s="1"/>
  <c r="Q168" i="77" s="1"/>
  <c r="R170" i="77"/>
  <c r="R169" i="77" s="1"/>
  <c r="R168" i="77" s="1"/>
  <c r="I170" i="77"/>
  <c r="I169" i="77" s="1"/>
  <c r="I168" i="77" s="1"/>
  <c r="K330" i="78"/>
  <c r="K329" i="78"/>
  <c r="M330" i="78"/>
  <c r="M329" i="78" s="1"/>
  <c r="P330" i="78"/>
  <c r="P329" i="78"/>
  <c r="Q330" i="78"/>
  <c r="Q329" i="78" s="1"/>
  <c r="R330" i="78"/>
  <c r="R329" i="78" s="1"/>
  <c r="S330" i="78"/>
  <c r="S329" i="78" s="1"/>
  <c r="J330" i="78"/>
  <c r="J329" i="78" s="1"/>
  <c r="L325" i="79"/>
  <c r="S325" i="79"/>
  <c r="R325" i="79"/>
  <c r="R324" i="79" s="1"/>
  <c r="R323" i="79" s="1"/>
  <c r="Q325" i="79"/>
  <c r="P325" i="79"/>
  <c r="M325" i="79"/>
  <c r="K325" i="79"/>
  <c r="J325" i="79"/>
  <c r="J23" i="77"/>
  <c r="J22" i="77" s="1"/>
  <c r="J21" i="77"/>
  <c r="L23" i="77"/>
  <c r="L22" i="77" s="1"/>
  <c r="L21" i="77" s="1"/>
  <c r="O23" i="77"/>
  <c r="O22" i="77" s="1"/>
  <c r="O21" i="77" s="1"/>
  <c r="P23" i="77"/>
  <c r="P22" i="77"/>
  <c r="P21" i="77" s="1"/>
  <c r="Q23" i="77"/>
  <c r="Q22" i="77" s="1"/>
  <c r="Q21" i="77"/>
  <c r="R23" i="77"/>
  <c r="R22" i="77" s="1"/>
  <c r="R21" i="77" s="1"/>
  <c r="I23" i="77"/>
  <c r="I22" i="77" s="1"/>
  <c r="I21" i="77" s="1"/>
  <c r="K277" i="78"/>
  <c r="K276" i="78"/>
  <c r="K275" i="78" s="1"/>
  <c r="K274" i="78" s="1"/>
  <c r="K273" i="78" s="1"/>
  <c r="M277" i="78"/>
  <c r="M276" i="78"/>
  <c r="M275" i="78" s="1"/>
  <c r="M274" i="78" s="1"/>
  <c r="M273" i="78"/>
  <c r="P277" i="78"/>
  <c r="P276" i="78" s="1"/>
  <c r="P275" i="78" s="1"/>
  <c r="P274" i="78" s="1"/>
  <c r="P273" i="78"/>
  <c r="Q277" i="78"/>
  <c r="Q276" i="78" s="1"/>
  <c r="Q275" i="78" s="1"/>
  <c r="Q274" i="78" s="1"/>
  <c r="Q273" i="78" s="1"/>
  <c r="R277" i="78"/>
  <c r="R276" i="78"/>
  <c r="R275" i="78" s="1"/>
  <c r="R274" i="78" s="1"/>
  <c r="R273" i="78" s="1"/>
  <c r="S277" i="78"/>
  <c r="S276" i="78"/>
  <c r="S275" i="78" s="1"/>
  <c r="S274" i="78" s="1"/>
  <c r="S273" i="78"/>
  <c r="J277" i="78"/>
  <c r="J276" i="78" s="1"/>
  <c r="J275" i="78" s="1"/>
  <c r="J274" i="78" s="1"/>
  <c r="J273" i="78"/>
  <c r="K272" i="79"/>
  <c r="K271" i="79" s="1"/>
  <c r="K270" i="79" s="1"/>
  <c r="K269" i="79" s="1"/>
  <c r="M272" i="79"/>
  <c r="P272" i="79"/>
  <c r="P271" i="79"/>
  <c r="P270" i="79" s="1"/>
  <c r="P269" i="79" s="1"/>
  <c r="Q272" i="79"/>
  <c r="Q271" i="79"/>
  <c r="Q270" i="79" s="1"/>
  <c r="Q269" i="79" s="1"/>
  <c r="R272" i="79"/>
  <c r="R271" i="79"/>
  <c r="R270" i="79" s="1"/>
  <c r="R269" i="79" s="1"/>
  <c r="S272" i="79"/>
  <c r="S271" i="79"/>
  <c r="S270" i="79"/>
  <c r="S269" i="79" s="1"/>
  <c r="S268" i="79" s="1"/>
  <c r="S267" i="79" s="1"/>
  <c r="J272" i="79"/>
  <c r="J271" i="79"/>
  <c r="J270" i="79" s="1"/>
  <c r="E15" i="69"/>
  <c r="J366" i="77"/>
  <c r="J365" i="77"/>
  <c r="J364" i="77" s="1"/>
  <c r="L366" i="77"/>
  <c r="L365" i="77" s="1"/>
  <c r="L364" i="77" s="1"/>
  <c r="O366" i="77"/>
  <c r="O365" i="77" s="1"/>
  <c r="O364" i="77" s="1"/>
  <c r="P366" i="77"/>
  <c r="P365" i="77"/>
  <c r="P364" i="77" s="1"/>
  <c r="Q366" i="77"/>
  <c r="Q365" i="77"/>
  <c r="Q364" i="77" s="1"/>
  <c r="R366" i="77"/>
  <c r="R365" i="77" s="1"/>
  <c r="R364" i="77"/>
  <c r="I366" i="77"/>
  <c r="I365" i="77" s="1"/>
  <c r="I364" i="77" s="1"/>
  <c r="N190" i="79"/>
  <c r="N194" i="78"/>
  <c r="N193" i="78" s="1"/>
  <c r="N64" i="79"/>
  <c r="L176" i="78"/>
  <c r="L175" i="78" s="1"/>
  <c r="J41" i="77"/>
  <c r="J40" i="77" s="1"/>
  <c r="J39" i="77" s="1"/>
  <c r="L41" i="77"/>
  <c r="L40" i="77" s="1"/>
  <c r="L39" i="77" s="1"/>
  <c r="O41" i="77"/>
  <c r="O40" i="77"/>
  <c r="O39" i="77" s="1"/>
  <c r="P41" i="77"/>
  <c r="P40" i="77"/>
  <c r="P39" i="77" s="1"/>
  <c r="P35" i="77" s="1"/>
  <c r="P34" i="77" s="1"/>
  <c r="Q41" i="77"/>
  <c r="Q40" i="77" s="1"/>
  <c r="Q39" i="77"/>
  <c r="R41" i="77"/>
  <c r="R40" i="77" s="1"/>
  <c r="R39" i="77" s="1"/>
  <c r="I41" i="77"/>
  <c r="I40" i="77"/>
  <c r="I39" i="77" s="1"/>
  <c r="K176" i="78"/>
  <c r="K175" i="78"/>
  <c r="M176" i="78"/>
  <c r="M175" i="78" s="1"/>
  <c r="P176" i="78"/>
  <c r="P175" i="78"/>
  <c r="Q176" i="78"/>
  <c r="Q175" i="78" s="1"/>
  <c r="R176" i="78"/>
  <c r="R175" i="78"/>
  <c r="S176" i="78"/>
  <c r="S175" i="78" s="1"/>
  <c r="J176" i="78"/>
  <c r="J175" i="78"/>
  <c r="S171" i="79"/>
  <c r="R171" i="79"/>
  <c r="Q171" i="79"/>
  <c r="P171" i="79"/>
  <c r="M171" i="79"/>
  <c r="K171" i="79"/>
  <c r="J207" i="77"/>
  <c r="J206" i="77"/>
  <c r="J205" i="77"/>
  <c r="K207" i="77"/>
  <c r="K206" i="77" s="1"/>
  <c r="K205" i="77" s="1"/>
  <c r="L207" i="77"/>
  <c r="L206" i="77" s="1"/>
  <c r="L205" i="77" s="1"/>
  <c r="O207" i="77"/>
  <c r="O206" i="77" s="1"/>
  <c r="O205" i="77" s="1"/>
  <c r="P207" i="77"/>
  <c r="P206" i="77"/>
  <c r="P205" i="77"/>
  <c r="Q207" i="77"/>
  <c r="Q206" i="77" s="1"/>
  <c r="Q205" i="77" s="1"/>
  <c r="R207" i="77"/>
  <c r="R206" i="77" s="1"/>
  <c r="R205" i="77" s="1"/>
  <c r="I207" i="77"/>
  <c r="I206" i="77"/>
  <c r="I205" i="77" s="1"/>
  <c r="K83" i="78"/>
  <c r="K82" i="78"/>
  <c r="L83" i="78"/>
  <c r="L82" i="78" s="1"/>
  <c r="M83" i="78"/>
  <c r="M82" i="78"/>
  <c r="P83" i="78"/>
  <c r="P82" i="78" s="1"/>
  <c r="Q83" i="78"/>
  <c r="Q82" i="78"/>
  <c r="R83" i="78"/>
  <c r="R82" i="78" s="1"/>
  <c r="S83" i="78"/>
  <c r="S82" i="78"/>
  <c r="J83" i="78"/>
  <c r="J82" i="78" s="1"/>
  <c r="S78" i="79"/>
  <c r="R78" i="79"/>
  <c r="Q78" i="79"/>
  <c r="P78" i="79"/>
  <c r="M78" i="79"/>
  <c r="L78" i="79"/>
  <c r="K78" i="79"/>
  <c r="J78" i="79"/>
  <c r="R58" i="79"/>
  <c r="P58" i="79"/>
  <c r="P57" i="79"/>
  <c r="J80" i="77"/>
  <c r="J79" i="77" s="1"/>
  <c r="J78" i="77" s="1"/>
  <c r="L80" i="77"/>
  <c r="L79" i="77" s="1"/>
  <c r="L78" i="77" s="1"/>
  <c r="O80" i="77"/>
  <c r="O79" i="77" s="1"/>
  <c r="O78" i="77" s="1"/>
  <c r="P80" i="77"/>
  <c r="P79" i="77"/>
  <c r="P78" i="77"/>
  <c r="Q80" i="77"/>
  <c r="Q79" i="77" s="1"/>
  <c r="Q78" i="77" s="1"/>
  <c r="R80" i="77"/>
  <c r="R79" i="77" s="1"/>
  <c r="R78" i="77" s="1"/>
  <c r="I80" i="77"/>
  <c r="I79" i="77"/>
  <c r="I78" i="77" s="1"/>
  <c r="K112" i="78"/>
  <c r="K111" i="78"/>
  <c r="M112" i="78"/>
  <c r="M111" i="78" s="1"/>
  <c r="P112" i="78"/>
  <c r="P111" i="78"/>
  <c r="Q112" i="78"/>
  <c r="Q111" i="78" s="1"/>
  <c r="R112" i="78"/>
  <c r="R111" i="78"/>
  <c r="S112" i="78"/>
  <c r="S111" i="78" s="1"/>
  <c r="J112" i="78"/>
  <c r="J111" i="78"/>
  <c r="L307" i="79"/>
  <c r="S107" i="79"/>
  <c r="R107" i="79"/>
  <c r="Q107" i="79"/>
  <c r="P107" i="79"/>
  <c r="P100" i="79" s="1"/>
  <c r="P99" i="79" s="1"/>
  <c r="P98" i="79" s="1"/>
  <c r="P97" i="79" s="1"/>
  <c r="M107" i="79"/>
  <c r="K107" i="79"/>
  <c r="O107" i="79"/>
  <c r="J107" i="79"/>
  <c r="N218" i="79"/>
  <c r="M243" i="77" s="1"/>
  <c r="M242" i="77" s="1"/>
  <c r="M241" i="77"/>
  <c r="M240" i="77" s="1"/>
  <c r="L220" i="79"/>
  <c r="P176" i="79"/>
  <c r="D29" i="65"/>
  <c r="F29" i="65"/>
  <c r="G29" i="65"/>
  <c r="E30" i="65"/>
  <c r="E29" i="65" s="1"/>
  <c r="C29" i="65"/>
  <c r="D33" i="65"/>
  <c r="F33" i="65"/>
  <c r="G33" i="65"/>
  <c r="C33" i="65"/>
  <c r="E41" i="65"/>
  <c r="E38" i="65"/>
  <c r="E23" i="65"/>
  <c r="L17" i="75"/>
  <c r="K17" i="75"/>
  <c r="L15" i="75"/>
  <c r="K15" i="75"/>
  <c r="L13" i="75"/>
  <c r="K13" i="75"/>
  <c r="L12" i="75"/>
  <c r="K12" i="75"/>
  <c r="E55" i="65"/>
  <c r="E37" i="64" s="1"/>
  <c r="E36" i="64"/>
  <c r="E52" i="65"/>
  <c r="E51" i="65"/>
  <c r="E50" i="65"/>
  <c r="E49" i="65"/>
  <c r="E48" i="65"/>
  <c r="E47" i="65"/>
  <c r="E46" i="65"/>
  <c r="E44" i="65"/>
  <c r="E43" i="65" s="1"/>
  <c r="E37" i="65"/>
  <c r="E36" i="65"/>
  <c r="E35" i="65"/>
  <c r="E34" i="65"/>
  <c r="E32" i="65"/>
  <c r="E31" i="65" s="1"/>
  <c r="E21" i="65"/>
  <c r="E20" i="65" s="1"/>
  <c r="E18" i="65"/>
  <c r="E17" i="65"/>
  <c r="E30" i="64"/>
  <c r="E29" i="64"/>
  <c r="E28" i="64"/>
  <c r="E27" i="64"/>
  <c r="E24" i="64"/>
  <c r="E20" i="64"/>
  <c r="E18" i="64"/>
  <c r="E19" i="64"/>
  <c r="E17" i="64"/>
  <c r="E16" i="64" s="1"/>
  <c r="E15" i="64"/>
  <c r="D37" i="64"/>
  <c r="D36" i="64" s="1"/>
  <c r="D18" i="64"/>
  <c r="D16" i="64"/>
  <c r="E14" i="64"/>
  <c r="D14" i="64"/>
  <c r="D54" i="65"/>
  <c r="D53" i="65"/>
  <c r="D45" i="65"/>
  <c r="D43" i="65"/>
  <c r="D31" i="65"/>
  <c r="D20" i="65"/>
  <c r="D16" i="65"/>
  <c r="D15" i="65" s="1"/>
  <c r="D33" i="64" s="1"/>
  <c r="J21" i="79"/>
  <c r="J20" i="79" s="1"/>
  <c r="J19" i="79" s="1"/>
  <c r="J18" i="79" s="1"/>
  <c r="J17" i="79" s="1"/>
  <c r="K21" i="79"/>
  <c r="K20" i="79"/>
  <c r="K19" i="79"/>
  <c r="K18" i="79" s="1"/>
  <c r="K17" i="79" s="1"/>
  <c r="L21" i="79"/>
  <c r="L20" i="79" s="1"/>
  <c r="L19" i="79" s="1"/>
  <c r="L18" i="79" s="1"/>
  <c r="L17" i="79" s="1"/>
  <c r="M21" i="79"/>
  <c r="M20" i="79" s="1"/>
  <c r="M19" i="79" s="1"/>
  <c r="M18" i="79"/>
  <c r="M17" i="79" s="1"/>
  <c r="P21" i="79"/>
  <c r="P20" i="79" s="1"/>
  <c r="P19" i="79"/>
  <c r="P18" i="79" s="1"/>
  <c r="P17" i="79" s="1"/>
  <c r="P16" i="79" s="1"/>
  <c r="Q21" i="79"/>
  <c r="Q20" i="79" s="1"/>
  <c r="Q19" i="79" s="1"/>
  <c r="Q18" i="79" s="1"/>
  <c r="Q17" i="79" s="1"/>
  <c r="R21" i="79"/>
  <c r="R20" i="79" s="1"/>
  <c r="R19" i="79" s="1"/>
  <c r="R18" i="79" s="1"/>
  <c r="R17" i="79" s="1"/>
  <c r="S21" i="79"/>
  <c r="S20" i="79" s="1"/>
  <c r="S19" i="79"/>
  <c r="S18" i="79" s="1"/>
  <c r="S17" i="79" s="1"/>
  <c r="N22" i="79"/>
  <c r="M285" i="77"/>
  <c r="M284" i="77" s="1"/>
  <c r="O22" i="79"/>
  <c r="N285" i="77" s="1"/>
  <c r="N284" i="77" s="1"/>
  <c r="K28" i="79"/>
  <c r="K27" i="79" s="1"/>
  <c r="L28" i="79"/>
  <c r="M28" i="79"/>
  <c r="P28" i="79"/>
  <c r="P27" i="79" s="1"/>
  <c r="P26" i="79" s="1"/>
  <c r="P25" i="79"/>
  <c r="Q28" i="79"/>
  <c r="Q27" i="79" s="1"/>
  <c r="Q26" i="79" s="1"/>
  <c r="Q25" i="79" s="1"/>
  <c r="S28" i="79"/>
  <c r="S27" i="79" s="1"/>
  <c r="S26" i="79" s="1"/>
  <c r="S25" i="79"/>
  <c r="N29" i="79"/>
  <c r="R29" i="79"/>
  <c r="R44" i="78"/>
  <c r="R43" i="78"/>
  <c r="R42" i="78" s="1"/>
  <c r="J35" i="79"/>
  <c r="J34" i="79"/>
  <c r="K35" i="79"/>
  <c r="K34" i="79" s="1"/>
  <c r="K33" i="79" s="1"/>
  <c r="L35" i="79"/>
  <c r="L34" i="79"/>
  <c r="M35" i="79"/>
  <c r="M34" i="79" s="1"/>
  <c r="P35" i="79"/>
  <c r="P34" i="79"/>
  <c r="P33" i="79" s="1"/>
  <c r="Q35" i="79"/>
  <c r="Q34" i="79"/>
  <c r="Q33" i="79"/>
  <c r="R35" i="79"/>
  <c r="R34" i="79" s="1"/>
  <c r="R33" i="79" s="1"/>
  <c r="S35" i="79"/>
  <c r="S34" i="79"/>
  <c r="S33" i="79" s="1"/>
  <c r="J39" i="79"/>
  <c r="K39" i="79"/>
  <c r="K38" i="79"/>
  <c r="L39" i="79"/>
  <c r="L38" i="79"/>
  <c r="M39" i="79"/>
  <c r="P39" i="79"/>
  <c r="P38" i="79" s="1"/>
  <c r="Q39" i="79"/>
  <c r="Q38" i="79"/>
  <c r="R39" i="79"/>
  <c r="R38" i="79" s="1"/>
  <c r="S39" i="79"/>
  <c r="S38" i="79"/>
  <c r="J42" i="79"/>
  <c r="J41" i="79" s="1"/>
  <c r="K42" i="79"/>
  <c r="K41" i="79"/>
  <c r="L42" i="79"/>
  <c r="L41" i="79" s="1"/>
  <c r="N41" i="79" s="1"/>
  <c r="M42" i="79"/>
  <c r="P42" i="79"/>
  <c r="P41" i="79"/>
  <c r="Q42" i="79"/>
  <c r="Q41" i="79" s="1"/>
  <c r="R42" i="79"/>
  <c r="R41" i="79" s="1"/>
  <c r="S42" i="79"/>
  <c r="S41" i="79" s="1"/>
  <c r="K47" i="79"/>
  <c r="L47" i="79"/>
  <c r="M47" i="79"/>
  <c r="Q47" i="79"/>
  <c r="S47" i="79"/>
  <c r="P49" i="79"/>
  <c r="P47" i="79" s="1"/>
  <c r="R49" i="79"/>
  <c r="R47" i="79"/>
  <c r="J51" i="79"/>
  <c r="K51" i="79"/>
  <c r="L51" i="79"/>
  <c r="M51" i="79"/>
  <c r="P51" i="79"/>
  <c r="Q51" i="79"/>
  <c r="R51" i="79"/>
  <c r="S51" i="79"/>
  <c r="J53" i="79"/>
  <c r="K53" i="79"/>
  <c r="L53" i="79"/>
  <c r="M53" i="79"/>
  <c r="P53" i="79"/>
  <c r="Q53" i="79"/>
  <c r="R53" i="79"/>
  <c r="S53" i="79"/>
  <c r="K55" i="79"/>
  <c r="L55" i="79"/>
  <c r="M55" i="79"/>
  <c r="Q55" i="79"/>
  <c r="S55" i="79"/>
  <c r="I323" i="77"/>
  <c r="I322" i="77"/>
  <c r="I321" i="77"/>
  <c r="P56" i="79"/>
  <c r="P55" i="79" s="1"/>
  <c r="R56" i="79"/>
  <c r="Q323" i="77"/>
  <c r="Q322" i="77"/>
  <c r="Q321" i="77" s="1"/>
  <c r="R55" i="79"/>
  <c r="K57" i="79"/>
  <c r="L57" i="79"/>
  <c r="M57" i="79"/>
  <c r="Q57" i="79"/>
  <c r="S57" i="79"/>
  <c r="K60" i="79"/>
  <c r="L60" i="79"/>
  <c r="M60" i="79"/>
  <c r="P60" i="79"/>
  <c r="Q60" i="79"/>
  <c r="R60" i="79"/>
  <c r="S60" i="79"/>
  <c r="J66" i="78"/>
  <c r="J63" i="79"/>
  <c r="K63" i="79"/>
  <c r="M63" i="79"/>
  <c r="P63" i="79"/>
  <c r="Q63" i="79"/>
  <c r="R63" i="79"/>
  <c r="S63" i="79"/>
  <c r="J70" i="79"/>
  <c r="K70" i="79"/>
  <c r="K69" i="79" s="1"/>
  <c r="L70" i="79"/>
  <c r="L69" i="79"/>
  <c r="M70" i="79"/>
  <c r="M69" i="79" s="1"/>
  <c r="M68" i="79" s="1"/>
  <c r="M67" i="79" s="1"/>
  <c r="M66" i="79" s="1"/>
  <c r="P70" i="79"/>
  <c r="P69" i="79"/>
  <c r="P68" i="79"/>
  <c r="P67" i="79"/>
  <c r="P66" i="79" s="1"/>
  <c r="Q70" i="79"/>
  <c r="Q69" i="79"/>
  <c r="Q68" i="79"/>
  <c r="Q67" i="79" s="1"/>
  <c r="Q66" i="79" s="1"/>
  <c r="R70" i="79"/>
  <c r="R69" i="79" s="1"/>
  <c r="R68" i="79" s="1"/>
  <c r="R67" i="79" s="1"/>
  <c r="R66" i="79" s="1"/>
  <c r="S70" i="79"/>
  <c r="S69" i="79" s="1"/>
  <c r="S68" i="79" s="1"/>
  <c r="S67" i="79"/>
  <c r="S66" i="79" s="1"/>
  <c r="J76" i="79"/>
  <c r="K76" i="79"/>
  <c r="L76" i="79"/>
  <c r="M76" i="79"/>
  <c r="P76" i="79"/>
  <c r="Q76" i="79"/>
  <c r="R76" i="79"/>
  <c r="S76" i="79"/>
  <c r="J80" i="79"/>
  <c r="K80" i="79"/>
  <c r="L80" i="79"/>
  <c r="M80" i="79"/>
  <c r="P80" i="79"/>
  <c r="Q80" i="79"/>
  <c r="R80" i="79"/>
  <c r="S80" i="79"/>
  <c r="J83" i="79"/>
  <c r="J82" i="79"/>
  <c r="K83" i="79"/>
  <c r="K82" i="79" s="1"/>
  <c r="L83" i="79"/>
  <c r="L82" i="79"/>
  <c r="M83" i="79"/>
  <c r="M82" i="79" s="1"/>
  <c r="P83" i="79"/>
  <c r="P82" i="79"/>
  <c r="Q83" i="79"/>
  <c r="Q82" i="79" s="1"/>
  <c r="R83" i="79"/>
  <c r="R82" i="79"/>
  <c r="S83" i="79"/>
  <c r="S82" i="79" s="1"/>
  <c r="J89" i="79"/>
  <c r="K89" i="79"/>
  <c r="L89" i="79"/>
  <c r="L88" i="79"/>
  <c r="M89" i="79"/>
  <c r="P89" i="79"/>
  <c r="Q89" i="79"/>
  <c r="R89" i="79"/>
  <c r="S89" i="79"/>
  <c r="J92" i="79"/>
  <c r="K92" i="79"/>
  <c r="L92" i="79"/>
  <c r="M92" i="79"/>
  <c r="P92" i="79"/>
  <c r="Q92" i="79"/>
  <c r="R92" i="79"/>
  <c r="S92" i="79"/>
  <c r="J94" i="79"/>
  <c r="K94" i="79"/>
  <c r="L94" i="79"/>
  <c r="M94" i="79"/>
  <c r="P94" i="79"/>
  <c r="Q94" i="79"/>
  <c r="R94" i="79"/>
  <c r="S94" i="79"/>
  <c r="J101" i="79"/>
  <c r="K101" i="79"/>
  <c r="L101" i="79"/>
  <c r="M101" i="79"/>
  <c r="P101" i="79"/>
  <c r="Q101" i="79"/>
  <c r="R101" i="79"/>
  <c r="S101" i="79"/>
  <c r="J103" i="79"/>
  <c r="K103" i="79"/>
  <c r="L103" i="79"/>
  <c r="M103" i="79"/>
  <c r="P103" i="79"/>
  <c r="Q103" i="79"/>
  <c r="R103" i="79"/>
  <c r="S103" i="79"/>
  <c r="J105" i="79"/>
  <c r="K105" i="79"/>
  <c r="L105" i="79"/>
  <c r="M105" i="79"/>
  <c r="P105" i="79"/>
  <c r="Q105" i="79"/>
  <c r="R105" i="79"/>
  <c r="S105" i="79"/>
  <c r="J109" i="79"/>
  <c r="K109" i="79"/>
  <c r="L109" i="79"/>
  <c r="M109" i="79"/>
  <c r="P109" i="79"/>
  <c r="Q109" i="79"/>
  <c r="S109" i="79"/>
  <c r="J115" i="79"/>
  <c r="K115" i="79"/>
  <c r="L115" i="79"/>
  <c r="M115" i="79"/>
  <c r="P115" i="79"/>
  <c r="Q115" i="79"/>
  <c r="R115" i="79"/>
  <c r="R111" i="79" s="1"/>
  <c r="S115" i="79"/>
  <c r="J119" i="79"/>
  <c r="J118" i="79" s="1"/>
  <c r="K119" i="79"/>
  <c r="K118" i="79" s="1"/>
  <c r="L119" i="79"/>
  <c r="L118" i="79"/>
  <c r="L117" i="79" s="1"/>
  <c r="M119" i="79"/>
  <c r="M118" i="79"/>
  <c r="M117" i="79"/>
  <c r="P119" i="79"/>
  <c r="P118" i="79" s="1"/>
  <c r="P117" i="79" s="1"/>
  <c r="Q119" i="79"/>
  <c r="Q118" i="79" s="1"/>
  <c r="Q117" i="79" s="1"/>
  <c r="R119" i="79"/>
  <c r="R118" i="79" s="1"/>
  <c r="R117" i="79" s="1"/>
  <c r="S119" i="79"/>
  <c r="S118" i="79"/>
  <c r="S117" i="79"/>
  <c r="J124" i="79"/>
  <c r="J123" i="79"/>
  <c r="K124" i="79"/>
  <c r="K123" i="79"/>
  <c r="L124" i="79"/>
  <c r="M124" i="79"/>
  <c r="M123" i="79"/>
  <c r="P124" i="79"/>
  <c r="P123" i="79" s="1"/>
  <c r="P122" i="79" s="1"/>
  <c r="Q124" i="79"/>
  <c r="Q123" i="79" s="1"/>
  <c r="R124" i="79"/>
  <c r="R123" i="79"/>
  <c r="R122" i="79" s="1"/>
  <c r="S124" i="79"/>
  <c r="S123" i="79"/>
  <c r="S122" i="79"/>
  <c r="K132" i="79"/>
  <c r="L132" i="79"/>
  <c r="M132" i="79"/>
  <c r="Q132" i="79"/>
  <c r="S132" i="79"/>
  <c r="N133" i="79"/>
  <c r="P133" i="79"/>
  <c r="P132" i="79"/>
  <c r="R133" i="79"/>
  <c r="J134" i="79"/>
  <c r="K134" i="79"/>
  <c r="L134" i="79"/>
  <c r="M134" i="79"/>
  <c r="P134" i="79"/>
  <c r="Q134" i="79"/>
  <c r="R134" i="79"/>
  <c r="S134" i="79"/>
  <c r="K143" i="79"/>
  <c r="L143" i="79"/>
  <c r="M143" i="79"/>
  <c r="P143" i="79"/>
  <c r="P140" i="79" s="1"/>
  <c r="P139" i="79" s="1"/>
  <c r="P138" i="79"/>
  <c r="Q143" i="79"/>
  <c r="R143" i="79"/>
  <c r="S143" i="79"/>
  <c r="J143" i="79"/>
  <c r="J154" i="79"/>
  <c r="K154" i="79"/>
  <c r="L154" i="79"/>
  <c r="M154" i="79"/>
  <c r="P154" i="79"/>
  <c r="Q154" i="79"/>
  <c r="R154" i="79"/>
  <c r="S154" i="79"/>
  <c r="K159" i="79"/>
  <c r="L159" i="79"/>
  <c r="M159" i="79"/>
  <c r="Q159" i="79"/>
  <c r="S159" i="79"/>
  <c r="P160" i="79"/>
  <c r="P159" i="79" s="1"/>
  <c r="R160" i="79"/>
  <c r="R159" i="79"/>
  <c r="K161" i="79"/>
  <c r="L161" i="79"/>
  <c r="M161" i="79"/>
  <c r="P161" i="79"/>
  <c r="Q161" i="79"/>
  <c r="R161" i="79"/>
  <c r="S161" i="79"/>
  <c r="K163" i="79"/>
  <c r="L163" i="79"/>
  <c r="M163" i="79"/>
  <c r="Q163" i="79"/>
  <c r="S163" i="79"/>
  <c r="N164" i="79"/>
  <c r="N168" i="78" s="1"/>
  <c r="N167" i="78" s="1"/>
  <c r="P164" i="79"/>
  <c r="R164" i="79"/>
  <c r="Q339" i="77" s="1"/>
  <c r="Q338" i="77"/>
  <c r="Q337" i="77" s="1"/>
  <c r="M169" i="79"/>
  <c r="Q169" i="79"/>
  <c r="R169" i="79"/>
  <c r="S169" i="79"/>
  <c r="O170" i="79"/>
  <c r="O174" i="78"/>
  <c r="O173" i="78" s="1"/>
  <c r="J175" i="79"/>
  <c r="J174" i="79"/>
  <c r="K175" i="79"/>
  <c r="K174" i="79" s="1"/>
  <c r="K173" i="79" s="1"/>
  <c r="L175" i="79"/>
  <c r="L174" i="79" s="1"/>
  <c r="L173" i="79" s="1"/>
  <c r="M175" i="79"/>
  <c r="M174" i="79"/>
  <c r="Q175" i="79"/>
  <c r="Q174" i="79" s="1"/>
  <c r="Q173" i="79" s="1"/>
  <c r="R175" i="79"/>
  <c r="R174" i="79" s="1"/>
  <c r="R173" i="79" s="1"/>
  <c r="S175" i="79"/>
  <c r="S174" i="79"/>
  <c r="S173" i="79"/>
  <c r="J180" i="79"/>
  <c r="J179" i="79" s="1"/>
  <c r="K180" i="79"/>
  <c r="L180" i="79"/>
  <c r="L179" i="79" s="1"/>
  <c r="L178" i="79" s="1"/>
  <c r="L177" i="79"/>
  <c r="M180" i="79"/>
  <c r="M179" i="79" s="1"/>
  <c r="M178" i="79" s="1"/>
  <c r="M177" i="79" s="1"/>
  <c r="P180" i="79"/>
  <c r="P179" i="79" s="1"/>
  <c r="P178" i="79" s="1"/>
  <c r="P177" i="79" s="1"/>
  <c r="Q180" i="79"/>
  <c r="Q179" i="79" s="1"/>
  <c r="Q178" i="79" s="1"/>
  <c r="Q177" i="79" s="1"/>
  <c r="R180" i="79"/>
  <c r="R179" i="79" s="1"/>
  <c r="R178" i="79" s="1"/>
  <c r="R177" i="79"/>
  <c r="S180" i="79"/>
  <c r="S179" i="79" s="1"/>
  <c r="S178" i="79" s="1"/>
  <c r="S177" i="79" s="1"/>
  <c r="J187" i="79"/>
  <c r="K187" i="79"/>
  <c r="L187" i="79"/>
  <c r="M187" i="79"/>
  <c r="P187" i="79"/>
  <c r="Q187" i="79"/>
  <c r="R187" i="79"/>
  <c r="S187" i="79"/>
  <c r="J189" i="79"/>
  <c r="K189" i="79"/>
  <c r="L189" i="79"/>
  <c r="M189" i="79"/>
  <c r="P189" i="79"/>
  <c r="Q189" i="79"/>
  <c r="R189" i="79"/>
  <c r="R184" i="79" s="1"/>
  <c r="R183" i="79" s="1"/>
  <c r="R182" i="79" s="1"/>
  <c r="S189" i="79"/>
  <c r="J197" i="79"/>
  <c r="K197" i="79"/>
  <c r="L197" i="79"/>
  <c r="M197" i="79"/>
  <c r="P197" i="79"/>
  <c r="Q197" i="79"/>
  <c r="R197" i="79"/>
  <c r="S197" i="79"/>
  <c r="J202" i="79"/>
  <c r="K202" i="79"/>
  <c r="L202" i="79"/>
  <c r="M202" i="79"/>
  <c r="P202" i="79"/>
  <c r="Q202" i="79"/>
  <c r="R202" i="79"/>
  <c r="S202" i="79"/>
  <c r="J204" i="79"/>
  <c r="K204" i="79"/>
  <c r="L204" i="79"/>
  <c r="M204" i="79"/>
  <c r="P204" i="79"/>
  <c r="Q204" i="79"/>
  <c r="R204" i="79"/>
  <c r="S204" i="79"/>
  <c r="J208" i="79"/>
  <c r="K208" i="79"/>
  <c r="L208" i="79"/>
  <c r="M208" i="79"/>
  <c r="P208" i="79"/>
  <c r="Q208" i="79"/>
  <c r="R208" i="79"/>
  <c r="S208" i="79"/>
  <c r="K210" i="79"/>
  <c r="L210" i="79"/>
  <c r="M210" i="79"/>
  <c r="P210" i="79"/>
  <c r="Q210" i="79"/>
  <c r="R210" i="79"/>
  <c r="S210" i="79"/>
  <c r="J210" i="79"/>
  <c r="K213" i="79"/>
  <c r="K212" i="79" s="1"/>
  <c r="L213" i="79"/>
  <c r="L212" i="79"/>
  <c r="M213" i="79"/>
  <c r="M212" i="79" s="1"/>
  <c r="P213" i="79"/>
  <c r="P212" i="79"/>
  <c r="Q213" i="79"/>
  <c r="Q212" i="79" s="1"/>
  <c r="R213" i="79"/>
  <c r="R212" i="79"/>
  <c r="S213" i="79"/>
  <c r="S212" i="79" s="1"/>
  <c r="J213" i="79"/>
  <c r="J212" i="79"/>
  <c r="J217" i="79"/>
  <c r="J216" i="79" s="1"/>
  <c r="K217" i="79"/>
  <c r="K216" i="79"/>
  <c r="M217" i="79"/>
  <c r="M216" i="79" s="1"/>
  <c r="P217" i="79"/>
  <c r="P216" i="79"/>
  <c r="Q217" i="79"/>
  <c r="Q216" i="79" s="1"/>
  <c r="R217" i="79"/>
  <c r="R216" i="79"/>
  <c r="S217" i="79"/>
  <c r="S216" i="79" s="1"/>
  <c r="K220" i="79"/>
  <c r="M220" i="79"/>
  <c r="P220" i="79"/>
  <c r="Q220" i="79"/>
  <c r="R220" i="79"/>
  <c r="S220" i="79"/>
  <c r="J225" i="78"/>
  <c r="J224" i="78" s="1"/>
  <c r="L222" i="79"/>
  <c r="M222" i="79"/>
  <c r="P222" i="79"/>
  <c r="Q222" i="79"/>
  <c r="R222" i="79"/>
  <c r="S222" i="79"/>
  <c r="O223" i="79"/>
  <c r="O227" i="78" s="1"/>
  <c r="O226" i="78" s="1"/>
  <c r="O223" i="78"/>
  <c r="J227" i="79"/>
  <c r="K227" i="79"/>
  <c r="L227" i="79"/>
  <c r="M227" i="79"/>
  <c r="P227" i="79"/>
  <c r="Q227" i="79"/>
  <c r="R227" i="79"/>
  <c r="S227" i="79"/>
  <c r="J229" i="79"/>
  <c r="K229" i="79"/>
  <c r="L229" i="79"/>
  <c r="M229" i="79"/>
  <c r="P229" i="79"/>
  <c r="Q229" i="79"/>
  <c r="R229" i="79"/>
  <c r="S229" i="79"/>
  <c r="K231" i="79"/>
  <c r="L231" i="79"/>
  <c r="M231" i="79"/>
  <c r="Q231" i="79"/>
  <c r="R231" i="79"/>
  <c r="S231" i="79"/>
  <c r="N232" i="79"/>
  <c r="N236" i="78"/>
  <c r="N235" i="78" s="1"/>
  <c r="P232" i="79"/>
  <c r="P231" i="79" s="1"/>
  <c r="J233" i="79"/>
  <c r="K233" i="79"/>
  <c r="L233" i="79"/>
  <c r="M233" i="79"/>
  <c r="P233" i="79"/>
  <c r="Q233" i="79"/>
  <c r="R233" i="79"/>
  <c r="S233" i="79"/>
  <c r="K235" i="79"/>
  <c r="L235" i="79"/>
  <c r="M235" i="79"/>
  <c r="P235" i="79"/>
  <c r="Q235" i="79"/>
  <c r="Q226" i="79"/>
  <c r="Q225" i="79" s="1"/>
  <c r="Q224" i="79" s="1"/>
  <c r="R235" i="79"/>
  <c r="S235" i="79"/>
  <c r="N236" i="79"/>
  <c r="K237" i="79"/>
  <c r="O237" i="79" s="1"/>
  <c r="L237" i="79"/>
  <c r="M237" i="79"/>
  <c r="P237" i="79"/>
  <c r="Q237" i="79"/>
  <c r="R237" i="79"/>
  <c r="S237" i="79"/>
  <c r="N238" i="79"/>
  <c r="M372" i="77" s="1"/>
  <c r="M371" i="77" s="1"/>
  <c r="M370" i="77"/>
  <c r="J243" i="79"/>
  <c r="K243" i="79"/>
  <c r="L243" i="79"/>
  <c r="L242" i="79"/>
  <c r="L241" i="79" s="1"/>
  <c r="L240" i="79" s="1"/>
  <c r="L239" i="79" s="1"/>
  <c r="M243" i="79"/>
  <c r="Q243" i="79"/>
  <c r="Q242" i="79" s="1"/>
  <c r="Q241" i="79" s="1"/>
  <c r="Q240" i="79"/>
  <c r="Q239" i="79" s="1"/>
  <c r="S243" i="79"/>
  <c r="S242" i="79" s="1"/>
  <c r="S241" i="79" s="1"/>
  <c r="S240" i="79" s="1"/>
  <c r="S239" i="79" s="1"/>
  <c r="P244" i="79"/>
  <c r="P243" i="79"/>
  <c r="P242" i="79" s="1"/>
  <c r="P241" i="79" s="1"/>
  <c r="P240" i="79" s="1"/>
  <c r="P239" i="79"/>
  <c r="R244" i="79"/>
  <c r="R243" i="79" s="1"/>
  <c r="R242" i="79" s="1"/>
  <c r="R241" i="79"/>
  <c r="R240" i="79" s="1"/>
  <c r="R239" i="79" s="1"/>
  <c r="J249" i="79"/>
  <c r="K249" i="79"/>
  <c r="L249" i="79"/>
  <c r="M249" i="79"/>
  <c r="P249" i="79"/>
  <c r="Q249" i="79"/>
  <c r="R249" i="79"/>
  <c r="S249" i="79"/>
  <c r="J251" i="79"/>
  <c r="K251" i="79"/>
  <c r="L251" i="79"/>
  <c r="M251" i="79"/>
  <c r="P251" i="79"/>
  <c r="Q251" i="79"/>
  <c r="R251" i="79"/>
  <c r="S251" i="79"/>
  <c r="K253" i="79"/>
  <c r="L253" i="79"/>
  <c r="M253" i="79"/>
  <c r="Q253" i="79"/>
  <c r="S253" i="79"/>
  <c r="P254" i="79"/>
  <c r="P253" i="79" s="1"/>
  <c r="P258" i="78"/>
  <c r="P257" i="78" s="1"/>
  <c r="R254" i="79"/>
  <c r="K258" i="79"/>
  <c r="L258" i="79"/>
  <c r="M258" i="79"/>
  <c r="Q258" i="79"/>
  <c r="S258" i="79"/>
  <c r="J263" i="78"/>
  <c r="J262" i="78" s="1"/>
  <c r="P259" i="79"/>
  <c r="P258" i="79" s="1"/>
  <c r="R259" i="79"/>
  <c r="R258" i="79" s="1"/>
  <c r="J261" i="79"/>
  <c r="J260" i="79"/>
  <c r="K261" i="79"/>
  <c r="L261" i="79"/>
  <c r="L260" i="79"/>
  <c r="M261" i="79"/>
  <c r="P261" i="79"/>
  <c r="P260" i="79"/>
  <c r="Q261" i="79"/>
  <c r="Q260" i="79" s="1"/>
  <c r="R261" i="79"/>
  <c r="R260" i="79"/>
  <c r="S261" i="79"/>
  <c r="S260" i="79" s="1"/>
  <c r="K263" i="79"/>
  <c r="L263" i="79"/>
  <c r="P263" i="79"/>
  <c r="Q263" i="79"/>
  <c r="R263" i="79"/>
  <c r="S263" i="79"/>
  <c r="J278" i="79"/>
  <c r="K278" i="79"/>
  <c r="L278" i="79"/>
  <c r="M278" i="79"/>
  <c r="P278" i="79"/>
  <c r="Q278" i="79"/>
  <c r="R278" i="79"/>
  <c r="S278" i="79"/>
  <c r="K280" i="79"/>
  <c r="L280" i="79"/>
  <c r="M280" i="79"/>
  <c r="P280" i="79"/>
  <c r="Q280" i="79"/>
  <c r="R280" i="79"/>
  <c r="S280" i="79"/>
  <c r="J283" i="79"/>
  <c r="K283" i="79"/>
  <c r="L283" i="79"/>
  <c r="M283" i="79"/>
  <c r="P283" i="79"/>
  <c r="P282" i="79" s="1"/>
  <c r="Q283" i="79"/>
  <c r="R283" i="79"/>
  <c r="S283" i="79"/>
  <c r="K286" i="79"/>
  <c r="L286" i="79"/>
  <c r="M286" i="79"/>
  <c r="P286" i="79"/>
  <c r="Q286" i="79"/>
  <c r="Q282" i="79" s="1"/>
  <c r="R286" i="79"/>
  <c r="S286" i="79"/>
  <c r="K288" i="79"/>
  <c r="L288" i="79"/>
  <c r="M288" i="79"/>
  <c r="P288" i="79"/>
  <c r="Q288" i="79"/>
  <c r="R288" i="79"/>
  <c r="R282" i="79" s="1"/>
  <c r="S288" i="79"/>
  <c r="K290" i="79"/>
  <c r="L290" i="79"/>
  <c r="M290" i="79"/>
  <c r="P290" i="79"/>
  <c r="Q290" i="79"/>
  <c r="R290" i="79"/>
  <c r="S290" i="79"/>
  <c r="S282" i="79" s="1"/>
  <c r="N291" i="79"/>
  <c r="M135" i="77" s="1"/>
  <c r="M134" i="77" s="1"/>
  <c r="M133" i="77"/>
  <c r="J293" i="79"/>
  <c r="K293" i="79"/>
  <c r="L293" i="79"/>
  <c r="M293" i="79"/>
  <c r="P293" i="79"/>
  <c r="Q293" i="79"/>
  <c r="R293" i="79"/>
  <c r="S293" i="79"/>
  <c r="K295" i="79"/>
  <c r="O295" i="79" s="1"/>
  <c r="L295" i="79"/>
  <c r="M295" i="79"/>
  <c r="P295" i="79"/>
  <c r="Q295" i="79"/>
  <c r="R295" i="79"/>
  <c r="S295" i="79"/>
  <c r="J302" i="79"/>
  <c r="K302" i="79"/>
  <c r="K301" i="79" s="1"/>
  <c r="K300" i="79"/>
  <c r="K299" i="79" s="1"/>
  <c r="L302" i="79"/>
  <c r="L301" i="79"/>
  <c r="L300" i="79"/>
  <c r="L299" i="79" s="1"/>
  <c r="L298" i="79" s="1"/>
  <c r="M302" i="79"/>
  <c r="M301" i="79"/>
  <c r="P302" i="79"/>
  <c r="P301" i="79" s="1"/>
  <c r="P300" i="79"/>
  <c r="P299" i="79" s="1"/>
  <c r="P298" i="79" s="1"/>
  <c r="Q302" i="79"/>
  <c r="Q301" i="79"/>
  <c r="Q300" i="79"/>
  <c r="Q299" i="79" s="1"/>
  <c r="Q298" i="79" s="1"/>
  <c r="R302" i="79"/>
  <c r="R301" i="79"/>
  <c r="R300" i="79" s="1"/>
  <c r="R299" i="79" s="1"/>
  <c r="R298" i="79" s="1"/>
  <c r="S302" i="79"/>
  <c r="S301" i="79" s="1"/>
  <c r="S300" i="79" s="1"/>
  <c r="S299" i="79" s="1"/>
  <c r="S298" i="79" s="1"/>
  <c r="J307" i="79"/>
  <c r="J306" i="79" s="1"/>
  <c r="J305" i="79"/>
  <c r="K307" i="79"/>
  <c r="K306" i="79" s="1"/>
  <c r="K305" i="79" s="1"/>
  <c r="M307" i="79"/>
  <c r="M306" i="79" s="1"/>
  <c r="Q307" i="79"/>
  <c r="Q306" i="79" s="1"/>
  <c r="Q305" i="79" s="1"/>
  <c r="Q304" i="79" s="1"/>
  <c r="S307" i="79"/>
  <c r="S306" i="79" s="1"/>
  <c r="S305" i="79"/>
  <c r="S304" i="79" s="1"/>
  <c r="J314" i="79"/>
  <c r="N314" i="79" s="1"/>
  <c r="K314" i="79"/>
  <c r="L314" i="79"/>
  <c r="M314" i="79"/>
  <c r="P314" i="79"/>
  <c r="Q314" i="79"/>
  <c r="R314" i="79"/>
  <c r="S314" i="79"/>
  <c r="J316" i="79"/>
  <c r="K316" i="79"/>
  <c r="L316" i="79"/>
  <c r="M316" i="79"/>
  <c r="P316" i="79"/>
  <c r="Q316" i="79"/>
  <c r="S316" i="79"/>
  <c r="K321" i="79"/>
  <c r="K320" i="79" s="1"/>
  <c r="L321" i="79"/>
  <c r="L320" i="79" s="1"/>
  <c r="M321" i="79"/>
  <c r="M320" i="79" s="1"/>
  <c r="P321" i="79"/>
  <c r="P320" i="79"/>
  <c r="Q321" i="79"/>
  <c r="Q320" i="79" s="1"/>
  <c r="R321" i="79"/>
  <c r="R320" i="79" s="1"/>
  <c r="S321" i="79"/>
  <c r="S320" i="79" s="1"/>
  <c r="K327" i="79"/>
  <c r="L327" i="79"/>
  <c r="M327" i="79"/>
  <c r="P327" i="79"/>
  <c r="Q327" i="79"/>
  <c r="Q324" i="79"/>
  <c r="Q323" i="79" s="1"/>
  <c r="R327" i="79"/>
  <c r="S327" i="79"/>
  <c r="N328" i="79"/>
  <c r="M176" i="77"/>
  <c r="M175" i="77" s="1"/>
  <c r="M174" i="77" s="1"/>
  <c r="J333" i="79"/>
  <c r="J332" i="79"/>
  <c r="J331" i="79"/>
  <c r="K333" i="79"/>
  <c r="K332" i="79" s="1"/>
  <c r="L333" i="79"/>
  <c r="L332" i="79" s="1"/>
  <c r="L331" i="79" s="1"/>
  <c r="M333" i="79"/>
  <c r="M332" i="79"/>
  <c r="P333" i="79"/>
  <c r="P332" i="79" s="1"/>
  <c r="Q333" i="79"/>
  <c r="Q332" i="79"/>
  <c r="Q331" i="79" s="1"/>
  <c r="R333" i="79"/>
  <c r="R332" i="79" s="1"/>
  <c r="S333" i="79"/>
  <c r="S332" i="79"/>
  <c r="J347" i="79"/>
  <c r="J346" i="79" s="1"/>
  <c r="K347" i="79"/>
  <c r="K346" i="79" s="1"/>
  <c r="L347" i="79"/>
  <c r="L346" i="79" s="1"/>
  <c r="L345" i="79" s="1"/>
  <c r="L344" i="79" s="1"/>
  <c r="L343" i="79" s="1"/>
  <c r="L342" i="79" s="1"/>
  <c r="L341" i="79" s="1"/>
  <c r="M347" i="79"/>
  <c r="Q347" i="79"/>
  <c r="Q346" i="79" s="1"/>
  <c r="Q345" i="79"/>
  <c r="Q344" i="79" s="1"/>
  <c r="Q343" i="79" s="1"/>
  <c r="Q342" i="79" s="1"/>
  <c r="Q341" i="79" s="1"/>
  <c r="S347" i="79"/>
  <c r="S346" i="79" s="1"/>
  <c r="S345" i="79" s="1"/>
  <c r="S344" i="79"/>
  <c r="S343" i="79" s="1"/>
  <c r="S342" i="79" s="1"/>
  <c r="S341" i="79" s="1"/>
  <c r="P348" i="79"/>
  <c r="R348" i="79"/>
  <c r="R35" i="78" s="1"/>
  <c r="R34" i="78" s="1"/>
  <c r="R33" i="78" s="1"/>
  <c r="R32" i="78"/>
  <c r="R31" i="78" s="1"/>
  <c r="R30" i="78" s="1"/>
  <c r="L18" i="76" s="1"/>
  <c r="R347" i="79"/>
  <c r="R346" i="79" s="1"/>
  <c r="R345" i="79" s="1"/>
  <c r="R344" i="79" s="1"/>
  <c r="R343" i="79" s="1"/>
  <c r="R342" i="79" s="1"/>
  <c r="R341" i="79" s="1"/>
  <c r="J355" i="79"/>
  <c r="K355" i="79"/>
  <c r="L355" i="79"/>
  <c r="L354" i="79" s="1"/>
  <c r="L353" i="79" s="1"/>
  <c r="L352" i="79" s="1"/>
  <c r="L351" i="79" s="1"/>
  <c r="M355" i="79"/>
  <c r="M354" i="79" s="1"/>
  <c r="P355" i="79"/>
  <c r="P354" i="79" s="1"/>
  <c r="P353" i="79" s="1"/>
  <c r="P352" i="79" s="1"/>
  <c r="P351" i="79" s="1"/>
  <c r="P350" i="79" s="1"/>
  <c r="P349" i="79" s="1"/>
  <c r="Q355" i="79"/>
  <c r="Q354" i="79"/>
  <c r="Q353" i="79"/>
  <c r="Q352" i="79" s="1"/>
  <c r="Q351" i="79" s="1"/>
  <c r="Q350" i="79" s="1"/>
  <c r="Q349" i="79" s="1"/>
  <c r="R355" i="79"/>
  <c r="R354" i="79" s="1"/>
  <c r="R353" i="79"/>
  <c r="R352" i="79" s="1"/>
  <c r="R351" i="79" s="1"/>
  <c r="R350" i="79" s="1"/>
  <c r="R349" i="79"/>
  <c r="S355" i="79"/>
  <c r="S354" i="79" s="1"/>
  <c r="S353" i="79" s="1"/>
  <c r="S352" i="79"/>
  <c r="S351" i="79" s="1"/>
  <c r="S350" i="79" s="1"/>
  <c r="S349" i="79" s="1"/>
  <c r="P358" i="79"/>
  <c r="N374" i="77"/>
  <c r="M374" i="77"/>
  <c r="L374" i="77"/>
  <c r="K374" i="77"/>
  <c r="L372" i="77"/>
  <c r="L371" i="77" s="1"/>
  <c r="L370" i="77" s="1"/>
  <c r="L369" i="77"/>
  <c r="L368" i="77" s="1"/>
  <c r="L367" i="77" s="1"/>
  <c r="K369" i="77"/>
  <c r="K368" i="77"/>
  <c r="K367" i="77"/>
  <c r="L363" i="77"/>
  <c r="L362" i="77" s="1"/>
  <c r="L361" i="77"/>
  <c r="K363" i="77"/>
  <c r="K362" i="77" s="1"/>
  <c r="K361" i="77" s="1"/>
  <c r="L360" i="77"/>
  <c r="L359" i="77" s="1"/>
  <c r="L358" i="77" s="1"/>
  <c r="K360" i="77"/>
  <c r="K359" i="77"/>
  <c r="K358" i="77"/>
  <c r="L357" i="77"/>
  <c r="L356" i="77" s="1"/>
  <c r="L355" i="77"/>
  <c r="K357" i="77"/>
  <c r="K356" i="77" s="1"/>
  <c r="K355" i="77" s="1"/>
  <c r="L354" i="77"/>
  <c r="L353" i="77" s="1"/>
  <c r="L352" i="77" s="1"/>
  <c r="K354" i="77"/>
  <c r="K353" i="77"/>
  <c r="K352" i="77"/>
  <c r="L351" i="77"/>
  <c r="L350" i="77" s="1"/>
  <c r="L349" i="77"/>
  <c r="K351" i="77"/>
  <c r="K350" i="77" s="1"/>
  <c r="K349" i="77" s="1"/>
  <c r="L348" i="77"/>
  <c r="L347" i="77" s="1"/>
  <c r="L346" i="77" s="1"/>
  <c r="K348" i="77"/>
  <c r="K347" i="77"/>
  <c r="K346" i="77"/>
  <c r="L345" i="77"/>
  <c r="L344" i="77" s="1"/>
  <c r="L343" i="77"/>
  <c r="K345" i="77"/>
  <c r="K344" i="77" s="1"/>
  <c r="K343" i="77" s="1"/>
  <c r="L342" i="77"/>
  <c r="L341" i="77" s="1"/>
  <c r="L340" i="77" s="1"/>
  <c r="K342" i="77"/>
  <c r="K341" i="77"/>
  <c r="K340" i="77"/>
  <c r="L339" i="77"/>
  <c r="L338" i="77" s="1"/>
  <c r="L337" i="77"/>
  <c r="K339" i="77"/>
  <c r="K338" i="77" s="1"/>
  <c r="K337" i="77" s="1"/>
  <c r="L336" i="77"/>
  <c r="L335" i="77" s="1"/>
  <c r="L334" i="77" s="1"/>
  <c r="K336" i="77"/>
  <c r="K335" i="77"/>
  <c r="K334" i="77"/>
  <c r="L333" i="77"/>
  <c r="L332" i="77" s="1"/>
  <c r="K333" i="77"/>
  <c r="K332" i="77" s="1"/>
  <c r="L331" i="77"/>
  <c r="L330" i="77" s="1"/>
  <c r="K331" i="77"/>
  <c r="K330" i="77"/>
  <c r="L328" i="77"/>
  <c r="L327" i="77" s="1"/>
  <c r="K328" i="77"/>
  <c r="K327" i="77" s="1"/>
  <c r="L326" i="77"/>
  <c r="L325" i="77" s="1"/>
  <c r="K326" i="77"/>
  <c r="K325" i="77"/>
  <c r="L323" i="77"/>
  <c r="L322" i="77" s="1"/>
  <c r="L321" i="77"/>
  <c r="K323" i="77"/>
  <c r="K322" i="77" s="1"/>
  <c r="K321" i="77" s="1"/>
  <c r="L320" i="77"/>
  <c r="L319" i="77" s="1"/>
  <c r="L318" i="77" s="1"/>
  <c r="K320" i="77"/>
  <c r="K319" i="77"/>
  <c r="K318" i="77"/>
  <c r="L317" i="77"/>
  <c r="L316" i="77" s="1"/>
  <c r="L315" i="77"/>
  <c r="K317" i="77"/>
  <c r="K316" i="77" s="1"/>
  <c r="K315" i="77" s="1"/>
  <c r="L311" i="77"/>
  <c r="L310" i="77" s="1"/>
  <c r="L309" i="77" s="1"/>
  <c r="K311" i="77"/>
  <c r="K310" i="77"/>
  <c r="K309" i="77"/>
  <c r="L308" i="77"/>
  <c r="L307" i="77" s="1"/>
  <c r="L306" i="77"/>
  <c r="K308" i="77"/>
  <c r="K307" i="77" s="1"/>
  <c r="K306" i="77" s="1"/>
  <c r="L305" i="77"/>
  <c r="L304" i="77" s="1"/>
  <c r="K305" i="77"/>
  <c r="K304" i="77" s="1"/>
  <c r="L303" i="77"/>
  <c r="K303" i="77"/>
  <c r="K301" i="77" s="1"/>
  <c r="L302" i="77"/>
  <c r="K302" i="77"/>
  <c r="L300" i="77"/>
  <c r="L299" i="77" s="1"/>
  <c r="L298" i="77"/>
  <c r="L297" i="77"/>
  <c r="K298" i="77"/>
  <c r="K297" i="77" s="1"/>
  <c r="L292" i="77"/>
  <c r="L291" i="77"/>
  <c r="L290" i="77"/>
  <c r="K292" i="77"/>
  <c r="K291" i="77" s="1"/>
  <c r="K290" i="77"/>
  <c r="L289" i="77"/>
  <c r="L288" i="77" s="1"/>
  <c r="K289" i="77"/>
  <c r="K288" i="77"/>
  <c r="L287" i="77"/>
  <c r="L286" i="77" s="1"/>
  <c r="K287" i="77"/>
  <c r="K286" i="77"/>
  <c r="L285" i="77"/>
  <c r="L284" i="77" s="1"/>
  <c r="K285" i="77"/>
  <c r="K284" i="77"/>
  <c r="L277" i="77"/>
  <c r="L276" i="77" s="1"/>
  <c r="L275" i="77" s="1"/>
  <c r="L274" i="77" s="1"/>
  <c r="K277" i="77"/>
  <c r="K276" i="77"/>
  <c r="K275" i="77" s="1"/>
  <c r="K274" i="77" s="1"/>
  <c r="L273" i="77"/>
  <c r="L272" i="77"/>
  <c r="L271" i="77" s="1"/>
  <c r="L270" i="77" s="1"/>
  <c r="K273" i="77"/>
  <c r="K272" i="77"/>
  <c r="K271" i="77"/>
  <c r="K270" i="77" s="1"/>
  <c r="L269" i="77"/>
  <c r="L268" i="77"/>
  <c r="L267" i="77" s="1"/>
  <c r="L264" i="77"/>
  <c r="L263" i="77" s="1"/>
  <c r="K264" i="77"/>
  <c r="K263" i="77"/>
  <c r="L261" i="77"/>
  <c r="L260" i="77" s="1"/>
  <c r="L259" i="77"/>
  <c r="K261" i="77"/>
  <c r="K260" i="77" s="1"/>
  <c r="K259" i="77" s="1"/>
  <c r="L258" i="77"/>
  <c r="L257" i="77" s="1"/>
  <c r="L256" i="77" s="1"/>
  <c r="K258" i="77"/>
  <c r="K257" i="77"/>
  <c r="K256" i="77"/>
  <c r="L255" i="77"/>
  <c r="L254" i="77" s="1"/>
  <c r="L253" i="77"/>
  <c r="K255" i="77"/>
  <c r="K254" i="77" s="1"/>
  <c r="K253" i="77" s="1"/>
  <c r="L250" i="77"/>
  <c r="L249" i="77" s="1"/>
  <c r="L248" i="77" s="1"/>
  <c r="L247" i="77"/>
  <c r="L246" i="77"/>
  <c r="L245" i="77"/>
  <c r="L243" i="77"/>
  <c r="L242" i="77" s="1"/>
  <c r="L241" i="77"/>
  <c r="L240" i="77" s="1"/>
  <c r="L238" i="77"/>
  <c r="L237" i="77" s="1"/>
  <c r="L236" i="77" s="1"/>
  <c r="L235" i="77" s="1"/>
  <c r="L234" i="77"/>
  <c r="L233" i="77" s="1"/>
  <c r="L232" i="77"/>
  <c r="L231" i="77"/>
  <c r="L230" i="77" s="1"/>
  <c r="L229" i="77" s="1"/>
  <c r="K231" i="77"/>
  <c r="K230" i="77" s="1"/>
  <c r="K229" i="77" s="1"/>
  <c r="L227" i="77"/>
  <c r="L226" i="77"/>
  <c r="L225" i="77"/>
  <c r="L224" i="77" s="1"/>
  <c r="K227" i="77"/>
  <c r="K226" i="77"/>
  <c r="K225" i="77" s="1"/>
  <c r="K224" i="77" s="1"/>
  <c r="L223" i="77"/>
  <c r="L222" i="77"/>
  <c r="L221" i="77"/>
  <c r="L220" i="77" s="1"/>
  <c r="K223" i="77"/>
  <c r="K222" i="77"/>
  <c r="K221" i="77" s="1"/>
  <c r="K220" i="77" s="1"/>
  <c r="L218" i="77"/>
  <c r="L217" i="77"/>
  <c r="L216" i="77"/>
  <c r="L215" i="77" s="1"/>
  <c r="K218" i="77"/>
  <c r="K217" i="77"/>
  <c r="K216" i="77" s="1"/>
  <c r="K215" i="77" s="1"/>
  <c r="L214" i="77"/>
  <c r="L213" i="77"/>
  <c r="L212" i="77"/>
  <c r="L211" i="77" s="1"/>
  <c r="K214" i="77"/>
  <c r="K213" i="77"/>
  <c r="K212" i="77" s="1"/>
  <c r="K211" i="77" s="1"/>
  <c r="L210" i="77"/>
  <c r="L209" i="77"/>
  <c r="L208" i="77"/>
  <c r="K210" i="77"/>
  <c r="K209" i="77" s="1"/>
  <c r="K208" i="77"/>
  <c r="L204" i="77"/>
  <c r="L203" i="77" s="1"/>
  <c r="L202" i="77" s="1"/>
  <c r="K204" i="77"/>
  <c r="K203" i="77" s="1"/>
  <c r="K202" i="77" s="1"/>
  <c r="L199" i="77"/>
  <c r="L198" i="77"/>
  <c r="L197" i="77"/>
  <c r="K199" i="77"/>
  <c r="K198" i="77" s="1"/>
  <c r="K197" i="77"/>
  <c r="L196" i="77"/>
  <c r="L195" i="77" s="1"/>
  <c r="L194" i="77" s="1"/>
  <c r="K196" i="77"/>
  <c r="K195" i="77" s="1"/>
  <c r="K194" i="77" s="1"/>
  <c r="L193" i="77"/>
  <c r="L192" i="77"/>
  <c r="L189" i="77"/>
  <c r="L188" i="77" s="1"/>
  <c r="L187" i="77" s="1"/>
  <c r="K193" i="77"/>
  <c r="K192" i="77"/>
  <c r="L191" i="77"/>
  <c r="L190" i="77" s="1"/>
  <c r="K191" i="77"/>
  <c r="K190" i="77" s="1"/>
  <c r="L181" i="77"/>
  <c r="L180" i="77" s="1"/>
  <c r="L179" i="77" s="1"/>
  <c r="L178" i="77"/>
  <c r="L177" i="77" s="1"/>
  <c r="K181" i="77"/>
  <c r="K180" i="77"/>
  <c r="K179" i="77" s="1"/>
  <c r="K178" i="77" s="1"/>
  <c r="L176" i="77"/>
  <c r="L175" i="77"/>
  <c r="L174" i="77"/>
  <c r="L173" i="77"/>
  <c r="L172" i="77" s="1"/>
  <c r="L171" i="77"/>
  <c r="K173" i="77"/>
  <c r="K172" i="77" s="1"/>
  <c r="K171" i="77" s="1"/>
  <c r="L161" i="77"/>
  <c r="L160" i="77" s="1"/>
  <c r="L159" i="77" s="1"/>
  <c r="L158" i="77" s="1"/>
  <c r="L154" i="77"/>
  <c r="L153" i="77" s="1"/>
  <c r="L152" i="77" s="1"/>
  <c r="K154" i="77"/>
  <c r="K153" i="77"/>
  <c r="K152" i="77"/>
  <c r="L151" i="77"/>
  <c r="L150" i="77" s="1"/>
  <c r="L149" i="77"/>
  <c r="K151" i="77"/>
  <c r="K150" i="77"/>
  <c r="K149" i="77"/>
  <c r="L145" i="77"/>
  <c r="L144" i="77" s="1"/>
  <c r="L143" i="77"/>
  <c r="L142" i="77"/>
  <c r="L141" i="77" s="1"/>
  <c r="L140" i="77" s="1"/>
  <c r="K142" i="77"/>
  <c r="K141" i="77" s="1"/>
  <c r="K140" i="77" s="1"/>
  <c r="L139" i="77"/>
  <c r="L138" i="77"/>
  <c r="L137" i="77"/>
  <c r="K139" i="77"/>
  <c r="K138" i="77" s="1"/>
  <c r="K137" i="77"/>
  <c r="L135" i="77"/>
  <c r="L134" i="77" s="1"/>
  <c r="L133" i="77" s="1"/>
  <c r="L132" i="77"/>
  <c r="L131" i="77" s="1"/>
  <c r="L130" i="77" s="1"/>
  <c r="L129" i="77"/>
  <c r="L128" i="77"/>
  <c r="L127" i="77" s="1"/>
  <c r="L126" i="77"/>
  <c r="L125" i="77"/>
  <c r="K126" i="77"/>
  <c r="K125" i="77" s="1"/>
  <c r="L124" i="77"/>
  <c r="L123" i="77"/>
  <c r="K124" i="77"/>
  <c r="K123" i="77" s="1"/>
  <c r="L120" i="77"/>
  <c r="L119" i="77"/>
  <c r="L118" i="77" s="1"/>
  <c r="L117" i="77"/>
  <c r="L116" i="77" s="1"/>
  <c r="L115" i="77" s="1"/>
  <c r="L111" i="77" s="1"/>
  <c r="K117" i="77"/>
  <c r="K116" i="77" s="1"/>
  <c r="K115" i="77" s="1"/>
  <c r="L109" i="77"/>
  <c r="L108" i="77"/>
  <c r="L107" i="77" s="1"/>
  <c r="L106" i="77" s="1"/>
  <c r="L105" i="77" s="1"/>
  <c r="K109" i="77"/>
  <c r="K108" i="77" s="1"/>
  <c r="K107" i="77" s="1"/>
  <c r="K106" i="77" s="1"/>
  <c r="K105" i="77" s="1"/>
  <c r="L104" i="77"/>
  <c r="L103" i="77" s="1"/>
  <c r="L102" i="77"/>
  <c r="L101" i="77" s="1"/>
  <c r="L100" i="77" s="1"/>
  <c r="K104" i="77"/>
  <c r="K103" i="77"/>
  <c r="K102" i="77"/>
  <c r="K101" i="77" s="1"/>
  <c r="K100" i="77" s="1"/>
  <c r="L97" i="77"/>
  <c r="L96" i="77"/>
  <c r="L95" i="77" s="1"/>
  <c r="L91" i="77" s="1"/>
  <c r="K97" i="77"/>
  <c r="K96" i="77" s="1"/>
  <c r="L94" i="77"/>
  <c r="L93" i="77" s="1"/>
  <c r="L92" i="77" s="1"/>
  <c r="K94" i="77"/>
  <c r="K93" i="77"/>
  <c r="K92" i="77"/>
  <c r="L90" i="77"/>
  <c r="L89" i="77" s="1"/>
  <c r="L88" i="77"/>
  <c r="K90" i="77"/>
  <c r="K89" i="77" s="1"/>
  <c r="K88" i="77" s="1"/>
  <c r="L87" i="77"/>
  <c r="L86" i="77" s="1"/>
  <c r="L85" i="77" s="1"/>
  <c r="K87" i="77"/>
  <c r="K86" i="77"/>
  <c r="K85" i="77"/>
  <c r="K84" i="77" s="1"/>
  <c r="L83" i="77"/>
  <c r="L82" i="77" s="1"/>
  <c r="L81" i="77"/>
  <c r="K83" i="77"/>
  <c r="K82" i="77" s="1"/>
  <c r="K81" i="77" s="1"/>
  <c r="L77" i="77"/>
  <c r="L76" i="77" s="1"/>
  <c r="L75" i="77" s="1"/>
  <c r="K77" i="77"/>
  <c r="K76" i="77"/>
  <c r="K75" i="77"/>
  <c r="L74" i="77"/>
  <c r="L73" i="77" s="1"/>
  <c r="L72" i="77"/>
  <c r="K74" i="77"/>
  <c r="K73" i="77" s="1"/>
  <c r="K72" i="77" s="1"/>
  <c r="L71" i="77"/>
  <c r="L70" i="77" s="1"/>
  <c r="L69" i="77" s="1"/>
  <c r="K71" i="77"/>
  <c r="K70" i="77"/>
  <c r="K69" i="77"/>
  <c r="L65" i="77"/>
  <c r="L64" i="77" s="1"/>
  <c r="L63" i="77"/>
  <c r="L56" i="77" s="1"/>
  <c r="K65" i="77"/>
  <c r="K64" i="77" s="1"/>
  <c r="K63" i="77" s="1"/>
  <c r="L51" i="77"/>
  <c r="L50" i="77" s="1"/>
  <c r="L49" i="77" s="1"/>
  <c r="L48" i="77" s="1"/>
  <c r="L46" i="77"/>
  <c r="L45" i="77" s="1"/>
  <c r="L44" i="77" s="1"/>
  <c r="L43" i="77" s="1"/>
  <c r="L42" i="77"/>
  <c r="K46" i="77"/>
  <c r="K45" i="77"/>
  <c r="K44" i="77" s="1"/>
  <c r="K43" i="77" s="1"/>
  <c r="K42" i="77" s="1"/>
  <c r="L38" i="77"/>
  <c r="L37" i="77" s="1"/>
  <c r="L36" i="77"/>
  <c r="L35" i="77" s="1"/>
  <c r="L33" i="77"/>
  <c r="L32" i="77"/>
  <c r="L31" i="77" s="1"/>
  <c r="K33" i="77"/>
  <c r="K32" i="77" s="1"/>
  <c r="K31" i="77"/>
  <c r="L26" i="77"/>
  <c r="L25" i="77"/>
  <c r="L24" i="77" s="1"/>
  <c r="O346" i="78"/>
  <c r="N346" i="78"/>
  <c r="M346" i="78"/>
  <c r="G44" i="76" s="1"/>
  <c r="L346" i="78"/>
  <c r="F44" i="76" s="1"/>
  <c r="M338" i="78"/>
  <c r="M337" i="78" s="1"/>
  <c r="M336" i="78"/>
  <c r="M335" i="78" s="1"/>
  <c r="M334" i="78" s="1"/>
  <c r="M333" i="78" s="1"/>
  <c r="G41" i="76" s="1"/>
  <c r="L338" i="78"/>
  <c r="L337" i="78"/>
  <c r="L336" i="78" s="1"/>
  <c r="L335" i="78" s="1"/>
  <c r="L334" i="78" s="1"/>
  <c r="L333" i="78" s="1"/>
  <c r="F41" i="76" s="1"/>
  <c r="M332" i="78"/>
  <c r="M331" i="78" s="1"/>
  <c r="M326" i="78"/>
  <c r="M325" i="78" s="1"/>
  <c r="M324" i="78" s="1"/>
  <c r="M321" i="78"/>
  <c r="M320" i="78"/>
  <c r="L321" i="78"/>
  <c r="L320" i="78"/>
  <c r="M319" i="78"/>
  <c r="M318" i="78"/>
  <c r="M317" i="78" s="1"/>
  <c r="L319" i="78"/>
  <c r="L318" i="78"/>
  <c r="M312" i="78"/>
  <c r="M311" i="78"/>
  <c r="M310" i="78" s="1"/>
  <c r="M309" i="78" s="1"/>
  <c r="M308" i="78" s="1"/>
  <c r="M307" i="78"/>
  <c r="M306" i="78" s="1"/>
  <c r="M305" i="78" s="1"/>
  <c r="M304" i="78" s="1"/>
  <c r="M303" i="78" s="1"/>
  <c r="M302" i="78" s="1"/>
  <c r="G37" i="76"/>
  <c r="L307" i="78"/>
  <c r="L306" i="78"/>
  <c r="L305" i="78" s="1"/>
  <c r="L304" i="78"/>
  <c r="L303" i="78" s="1"/>
  <c r="L302" i="78"/>
  <c r="M300" i="78"/>
  <c r="M299" i="78" s="1"/>
  <c r="M298" i="78"/>
  <c r="M297" i="78" s="1"/>
  <c r="L298" i="78"/>
  <c r="L297" i="78" s="1"/>
  <c r="M295" i="78"/>
  <c r="M294" i="78" s="1"/>
  <c r="M293" i="78"/>
  <c r="M292" i="78" s="1"/>
  <c r="M291" i="78"/>
  <c r="M290" i="78" s="1"/>
  <c r="M289" i="78"/>
  <c r="L289" i="78"/>
  <c r="M288" i="78"/>
  <c r="L288" i="78"/>
  <c r="M285" i="78"/>
  <c r="M284" i="78" s="1"/>
  <c r="M283" i="78"/>
  <c r="M282" i="78" s="1"/>
  <c r="M279" i="78" s="1"/>
  <c r="L283" i="78"/>
  <c r="L282" i="78" s="1"/>
  <c r="M269" i="78"/>
  <c r="M268" i="78" s="1"/>
  <c r="M267" i="78" s="1"/>
  <c r="L269" i="78"/>
  <c r="L268" i="78" s="1"/>
  <c r="L267" i="78" s="1"/>
  <c r="M266" i="78"/>
  <c r="M265" i="78" s="1"/>
  <c r="M264" i="78" s="1"/>
  <c r="L266" i="78"/>
  <c r="L265" i="78"/>
  <c r="L264" i="78" s="1"/>
  <c r="M263" i="78"/>
  <c r="M262" i="78" s="1"/>
  <c r="M260" i="78"/>
  <c r="M259" i="78" s="1"/>
  <c r="L260" i="78"/>
  <c r="M258" i="78"/>
  <c r="M257" i="78"/>
  <c r="L258" i="78"/>
  <c r="L257" i="78"/>
  <c r="M256" i="78"/>
  <c r="M255" i="78"/>
  <c r="L256" i="78"/>
  <c r="L255" i="78"/>
  <c r="M254" i="78"/>
  <c r="M253" i="78"/>
  <c r="L254" i="78"/>
  <c r="L253" i="78"/>
  <c r="M248" i="78"/>
  <c r="M247" i="78"/>
  <c r="M246" i="78" s="1"/>
  <c r="M245" i="78" s="1"/>
  <c r="M244" i="78" s="1"/>
  <c r="M243" i="78" s="1"/>
  <c r="G31" i="76" s="1"/>
  <c r="L248" i="78"/>
  <c r="L247" i="78" s="1"/>
  <c r="L246" i="78" s="1"/>
  <c r="L245" i="78" s="1"/>
  <c r="L244" i="78" s="1"/>
  <c r="L243" i="78" s="1"/>
  <c r="F31" i="76" s="1"/>
  <c r="M242" i="78"/>
  <c r="M241" i="78"/>
  <c r="M240" i="78"/>
  <c r="M239" i="78"/>
  <c r="L240" i="78"/>
  <c r="L239" i="78"/>
  <c r="M238" i="78"/>
  <c r="M237" i="78"/>
  <c r="L238" i="78"/>
  <c r="L237" i="78"/>
  <c r="M236" i="78"/>
  <c r="M235" i="78"/>
  <c r="L236" i="78"/>
  <c r="L235" i="78"/>
  <c r="M234" i="78"/>
  <c r="M233" i="78"/>
  <c r="L234" i="78"/>
  <c r="L233" i="78" s="1"/>
  <c r="M232" i="78"/>
  <c r="M231" i="78" s="1"/>
  <c r="L232" i="78"/>
  <c r="L231" i="78" s="1"/>
  <c r="M227" i="78"/>
  <c r="M226" i="78" s="1"/>
  <c r="M225" i="78"/>
  <c r="M224" i="78" s="1"/>
  <c r="M222" i="78"/>
  <c r="M221" i="78" s="1"/>
  <c r="M220" i="78" s="1"/>
  <c r="M218" i="78"/>
  <c r="M217" i="78"/>
  <c r="M216" i="78" s="1"/>
  <c r="M215" i="78"/>
  <c r="M214" i="78" s="1"/>
  <c r="M213" i="78"/>
  <c r="M212" i="78" s="1"/>
  <c r="M211" i="78"/>
  <c r="L213" i="78"/>
  <c r="L212" i="78"/>
  <c r="M209" i="78"/>
  <c r="M208" i="78"/>
  <c r="L209" i="78"/>
  <c r="L208" i="78"/>
  <c r="M207" i="78"/>
  <c r="M206" i="78"/>
  <c r="L207" i="78"/>
  <c r="L206" i="78"/>
  <c r="M202" i="78"/>
  <c r="M201" i="78"/>
  <c r="L202" i="78"/>
  <c r="L201" i="78"/>
  <c r="M194" i="78"/>
  <c r="M193" i="78"/>
  <c r="L194" i="78"/>
  <c r="L193" i="78"/>
  <c r="M192" i="78"/>
  <c r="M191" i="78"/>
  <c r="L192" i="78"/>
  <c r="L191" i="78"/>
  <c r="M185" i="78"/>
  <c r="M184" i="78"/>
  <c r="M183" i="78" s="1"/>
  <c r="M182" i="78" s="1"/>
  <c r="M181" i="78" s="1"/>
  <c r="L185" i="78"/>
  <c r="L184" i="78" s="1"/>
  <c r="L183" i="78"/>
  <c r="L182" i="78" s="1"/>
  <c r="L181" i="78"/>
  <c r="M180" i="78"/>
  <c r="M179" i="78"/>
  <c r="M178" i="78" s="1"/>
  <c r="L180" i="78"/>
  <c r="L179" i="78" s="1"/>
  <c r="L178" i="78"/>
  <c r="M174" i="78"/>
  <c r="M173" i="78"/>
  <c r="M172" i="78" s="1"/>
  <c r="M168" i="78"/>
  <c r="M167" i="78" s="1"/>
  <c r="L168" i="78"/>
  <c r="L167" i="78" s="1"/>
  <c r="M166" i="78"/>
  <c r="M165" i="78" s="1"/>
  <c r="L166" i="78"/>
  <c r="L165" i="78" s="1"/>
  <c r="M164" i="78"/>
  <c r="M163" i="78" s="1"/>
  <c r="L164" i="78"/>
  <c r="L163" i="78" s="1"/>
  <c r="M159" i="78"/>
  <c r="M158" i="78" s="1"/>
  <c r="L159" i="78"/>
  <c r="L158" i="78" s="1"/>
  <c r="M148" i="78"/>
  <c r="M147" i="78" s="1"/>
  <c r="M139" i="78"/>
  <c r="M138" i="78" s="1"/>
  <c r="L139" i="78"/>
  <c r="L138" i="78" s="1"/>
  <c r="M137" i="78"/>
  <c r="M136" i="78" s="1"/>
  <c r="L137" i="78"/>
  <c r="L136" i="78" s="1"/>
  <c r="M129" i="78"/>
  <c r="M128" i="78" s="1"/>
  <c r="M127" i="78" s="1"/>
  <c r="L129" i="78"/>
  <c r="L128" i="78"/>
  <c r="L127" i="78" s="1"/>
  <c r="M124" i="78"/>
  <c r="M123" i="78" s="1"/>
  <c r="M122" i="78" s="1"/>
  <c r="M121" i="78" s="1"/>
  <c r="L124" i="78"/>
  <c r="L123" i="78" s="1"/>
  <c r="L122" i="78"/>
  <c r="L121" i="78" s="1"/>
  <c r="M117" i="78"/>
  <c r="M116" i="78" s="1"/>
  <c r="M115" i="78" s="1"/>
  <c r="L117" i="78"/>
  <c r="M120" i="78"/>
  <c r="M119" i="78" s="1"/>
  <c r="L120" i="78"/>
  <c r="L119" i="78" s="1"/>
  <c r="M114" i="78"/>
  <c r="M113" i="78" s="1"/>
  <c r="L114" i="78"/>
  <c r="L113" i="78" s="1"/>
  <c r="M110" i="78"/>
  <c r="M109" i="78" s="1"/>
  <c r="L110" i="78"/>
  <c r="L109" i="78" s="1"/>
  <c r="M108" i="78"/>
  <c r="M107" i="78" s="1"/>
  <c r="L108" i="78"/>
  <c r="L107" i="78" s="1"/>
  <c r="M106" i="78"/>
  <c r="M105" i="78" s="1"/>
  <c r="L106" i="78"/>
  <c r="L105" i="78" s="1"/>
  <c r="M99" i="78"/>
  <c r="M98" i="78" s="1"/>
  <c r="L99" i="78"/>
  <c r="L98" i="78" s="1"/>
  <c r="M97" i="78"/>
  <c r="M96" i="78" s="1"/>
  <c r="L97" i="78"/>
  <c r="L96" i="78" s="1"/>
  <c r="M95" i="78"/>
  <c r="L95" i="78"/>
  <c r="M94" i="78"/>
  <c r="M93" i="78" s="1"/>
  <c r="M92" i="78" s="1"/>
  <c r="M91" i="78" s="1"/>
  <c r="M90" i="78" s="1"/>
  <c r="M89" i="78" s="1"/>
  <c r="G23" i="76" s="1"/>
  <c r="L94" i="78"/>
  <c r="M88" i="78"/>
  <c r="M87" i="78" s="1"/>
  <c r="M86" i="78" s="1"/>
  <c r="L88" i="78"/>
  <c r="L87" i="78"/>
  <c r="L86" i="78" s="1"/>
  <c r="M85" i="78"/>
  <c r="M84" i="78" s="1"/>
  <c r="M79" i="78" s="1"/>
  <c r="M78" i="78" s="1"/>
  <c r="L85" i="78"/>
  <c r="L84" i="78" s="1"/>
  <c r="M81" i="78"/>
  <c r="M80" i="78" s="1"/>
  <c r="L81" i="78"/>
  <c r="L80" i="78" s="1"/>
  <c r="M75" i="78"/>
  <c r="M74" i="78" s="1"/>
  <c r="M73" i="78" s="1"/>
  <c r="M72" i="78" s="1"/>
  <c r="M71" i="78" s="1"/>
  <c r="M70" i="78" s="1"/>
  <c r="G21" i="76" s="1"/>
  <c r="L75" i="78"/>
  <c r="L74" i="78"/>
  <c r="L73" i="78" s="1"/>
  <c r="L72" i="78" s="1"/>
  <c r="L71" i="78" s="1"/>
  <c r="L70" i="78"/>
  <c r="M68" i="78"/>
  <c r="M67" i="78"/>
  <c r="L68" i="78"/>
  <c r="L67" i="78"/>
  <c r="M66" i="78"/>
  <c r="L66" i="78"/>
  <c r="M65" i="78"/>
  <c r="L65" i="78"/>
  <c r="M63" i="78"/>
  <c r="L63" i="78"/>
  <c r="M62" i="78"/>
  <c r="M61" i="78"/>
  <c r="L62" i="78"/>
  <c r="M60" i="78"/>
  <c r="M59" i="78" s="1"/>
  <c r="L60" i="78"/>
  <c r="L59" i="78" s="1"/>
  <c r="M58" i="78"/>
  <c r="M57" i="78" s="1"/>
  <c r="L58" i="78"/>
  <c r="L57" i="78" s="1"/>
  <c r="M56" i="78"/>
  <c r="M55" i="78" s="1"/>
  <c r="L56" i="78"/>
  <c r="L55" i="78" s="1"/>
  <c r="M54" i="78"/>
  <c r="L54" i="78"/>
  <c r="M53" i="78"/>
  <c r="M52" i="78"/>
  <c r="L52" i="78"/>
  <c r="M47" i="78"/>
  <c r="M46" i="78"/>
  <c r="M45" i="78" s="1"/>
  <c r="L47" i="78"/>
  <c r="L46" i="78" s="1"/>
  <c r="L45" i="78"/>
  <c r="M44" i="78"/>
  <c r="M43" i="78"/>
  <c r="M42" i="78" s="1"/>
  <c r="M41" i="78" s="1"/>
  <c r="L44" i="78"/>
  <c r="L43" i="78"/>
  <c r="L42" i="78" s="1"/>
  <c r="L41" i="78" s="1"/>
  <c r="M40" i="78"/>
  <c r="M39" i="78"/>
  <c r="M38" i="78" s="1"/>
  <c r="M37" i="78" s="1"/>
  <c r="L40" i="78"/>
  <c r="L39" i="78"/>
  <c r="L38" i="78" s="1"/>
  <c r="L37" i="78"/>
  <c r="M35" i="78"/>
  <c r="M34" i="78"/>
  <c r="M33" i="78" s="1"/>
  <c r="M32" i="78" s="1"/>
  <c r="M31" i="78" s="1"/>
  <c r="M30" i="78" s="1"/>
  <c r="G18" i="76" s="1"/>
  <c r="L35" i="78"/>
  <c r="L34" i="78" s="1"/>
  <c r="L33" i="78" s="1"/>
  <c r="L32" i="78" s="1"/>
  <c r="L31" i="78" s="1"/>
  <c r="L30" i="78" s="1"/>
  <c r="F18" i="76" s="1"/>
  <c r="M29" i="78"/>
  <c r="M28" i="78"/>
  <c r="M27" i="78" s="1"/>
  <c r="M26" i="78" s="1"/>
  <c r="M25" i="78" s="1"/>
  <c r="M24" i="78"/>
  <c r="G17" i="76" s="1"/>
  <c r="L29" i="78"/>
  <c r="L28" i="78" s="1"/>
  <c r="L27" i="78" s="1"/>
  <c r="L26" i="78" s="1"/>
  <c r="L25" i="78" s="1"/>
  <c r="L24" i="78" s="1"/>
  <c r="F17" i="76"/>
  <c r="M23" i="78"/>
  <c r="L23" i="78"/>
  <c r="M22" i="78"/>
  <c r="L22" i="78"/>
  <c r="M21" i="78"/>
  <c r="L21" i="78"/>
  <c r="J11" i="81"/>
  <c r="I11" i="81"/>
  <c r="H11" i="81"/>
  <c r="J10" i="81"/>
  <c r="I10" i="81"/>
  <c r="H10" i="81"/>
  <c r="J54" i="78"/>
  <c r="P54" i="78"/>
  <c r="R54" i="78"/>
  <c r="F31" i="65"/>
  <c r="G31" i="65"/>
  <c r="C31" i="65"/>
  <c r="F45" i="65"/>
  <c r="G45" i="65"/>
  <c r="C45" i="65"/>
  <c r="F20" i="65"/>
  <c r="G20" i="65"/>
  <c r="C20" i="65"/>
  <c r="J372" i="77"/>
  <c r="J371" i="77" s="1"/>
  <c r="J370" i="77" s="1"/>
  <c r="O372" i="77"/>
  <c r="O371" i="77"/>
  <c r="O370" i="77" s="1"/>
  <c r="P372" i="77"/>
  <c r="P371" i="77" s="1"/>
  <c r="P370" i="77" s="1"/>
  <c r="Q372" i="77"/>
  <c r="Q371" i="77"/>
  <c r="Q370" i="77" s="1"/>
  <c r="R372" i="77"/>
  <c r="R371" i="77" s="1"/>
  <c r="R370" i="77" s="1"/>
  <c r="K242" i="78"/>
  <c r="K241" i="78"/>
  <c r="P242" i="78"/>
  <c r="P241" i="78"/>
  <c r="Q242" i="78"/>
  <c r="Q241" i="78"/>
  <c r="R242" i="78"/>
  <c r="R241" i="78"/>
  <c r="S242" i="78"/>
  <c r="S241" i="78"/>
  <c r="J161" i="77"/>
  <c r="J160" i="77"/>
  <c r="J159" i="77" s="1"/>
  <c r="J158" i="77" s="1"/>
  <c r="O161" i="77"/>
  <c r="O160" i="77"/>
  <c r="O159" i="77" s="1"/>
  <c r="O158" i="77" s="1"/>
  <c r="P161" i="77"/>
  <c r="P160" i="77"/>
  <c r="P159" i="77" s="1"/>
  <c r="P158" i="77"/>
  <c r="Q161" i="77"/>
  <c r="Q160" i="77"/>
  <c r="Q159" i="77" s="1"/>
  <c r="Q158" i="77"/>
  <c r="R161" i="77"/>
  <c r="R160" i="77"/>
  <c r="R159" i="77" s="1"/>
  <c r="R158" i="77" s="1"/>
  <c r="K326" i="78"/>
  <c r="K325" i="78"/>
  <c r="K324" i="78" s="1"/>
  <c r="P326" i="78"/>
  <c r="P325" i="78" s="1"/>
  <c r="P324" i="78" s="1"/>
  <c r="Q326" i="78"/>
  <c r="Q325" i="78"/>
  <c r="Q324" i="78" s="1"/>
  <c r="R326" i="78"/>
  <c r="R325" i="78" s="1"/>
  <c r="R324" i="78" s="1"/>
  <c r="S326" i="78"/>
  <c r="S325" i="78"/>
  <c r="S324" i="78" s="1"/>
  <c r="J132" i="77"/>
  <c r="J131" i="77" s="1"/>
  <c r="J130" i="77" s="1"/>
  <c r="O132" i="77"/>
  <c r="O131" i="77"/>
  <c r="O130" i="77" s="1"/>
  <c r="O121" i="77" s="1"/>
  <c r="P132" i="77"/>
  <c r="P131" i="77" s="1"/>
  <c r="P130" i="77" s="1"/>
  <c r="Q132" i="77"/>
  <c r="Q131" i="77"/>
  <c r="Q130" i="77" s="1"/>
  <c r="R132" i="77"/>
  <c r="R131" i="77" s="1"/>
  <c r="R130" i="77" s="1"/>
  <c r="J135" i="77"/>
  <c r="J134" i="77"/>
  <c r="J133" i="77" s="1"/>
  <c r="O135" i="77"/>
  <c r="O134" i="77" s="1"/>
  <c r="O133" i="77" s="1"/>
  <c r="P135" i="77"/>
  <c r="P134" i="77"/>
  <c r="P133" i="77" s="1"/>
  <c r="Q135" i="77"/>
  <c r="Q134" i="77" s="1"/>
  <c r="Q133" i="77" s="1"/>
  <c r="R135" i="77"/>
  <c r="R134" i="77"/>
  <c r="R133" i="77" s="1"/>
  <c r="K295" i="78"/>
  <c r="K294" i="78" s="1"/>
  <c r="P295" i="78"/>
  <c r="P294" i="78" s="1"/>
  <c r="Q295" i="78"/>
  <c r="Q294" i="78" s="1"/>
  <c r="Q286" i="78"/>
  <c r="R295" i="78"/>
  <c r="R294" i="78"/>
  <c r="S295" i="78"/>
  <c r="S294" i="78"/>
  <c r="K293" i="78"/>
  <c r="K292" i="78"/>
  <c r="P293" i="78"/>
  <c r="P292" i="78"/>
  <c r="Q293" i="78"/>
  <c r="Q292" i="78"/>
  <c r="R293" i="78"/>
  <c r="R292" i="78"/>
  <c r="S293" i="78"/>
  <c r="S292" i="78"/>
  <c r="J129" i="77"/>
  <c r="J128" i="77"/>
  <c r="J127" i="77" s="1"/>
  <c r="O129" i="77"/>
  <c r="O128" i="77" s="1"/>
  <c r="O127" i="77"/>
  <c r="P129" i="77"/>
  <c r="P128" i="77"/>
  <c r="P127" i="77" s="1"/>
  <c r="Q129" i="77"/>
  <c r="Q128" i="77" s="1"/>
  <c r="Q127" i="77"/>
  <c r="R129" i="77"/>
  <c r="R128" i="77"/>
  <c r="R127" i="77" s="1"/>
  <c r="K291" i="78"/>
  <c r="K290" i="78" s="1"/>
  <c r="P291" i="78"/>
  <c r="P290" i="78" s="1"/>
  <c r="Q291" i="78"/>
  <c r="Q290" i="78" s="1"/>
  <c r="R291" i="78"/>
  <c r="R290" i="78" s="1"/>
  <c r="S291" i="78"/>
  <c r="S290" i="78" s="1"/>
  <c r="F43" i="65"/>
  <c r="F42" i="65" s="1"/>
  <c r="F35" i="64" s="1"/>
  <c r="G43" i="65"/>
  <c r="G42" i="65"/>
  <c r="G35" i="64" s="1"/>
  <c r="C43" i="65"/>
  <c r="C42" i="65" s="1"/>
  <c r="C35" i="64" s="1"/>
  <c r="J173" i="77"/>
  <c r="J172" i="77"/>
  <c r="J171" i="77" s="1"/>
  <c r="O173" i="77"/>
  <c r="O172" i="77" s="1"/>
  <c r="O171" i="77"/>
  <c r="P173" i="77"/>
  <c r="P172" i="77"/>
  <c r="P171" i="77" s="1"/>
  <c r="Q173" i="77"/>
  <c r="Q172" i="77" s="1"/>
  <c r="Q171" i="77"/>
  <c r="R173" i="77"/>
  <c r="R172" i="77"/>
  <c r="R171" i="77" s="1"/>
  <c r="I173" i="77"/>
  <c r="I172" i="77" s="1"/>
  <c r="I171" i="77"/>
  <c r="K338" i="78"/>
  <c r="K337" i="78"/>
  <c r="K336" i="78" s="1"/>
  <c r="K335" i="78" s="1"/>
  <c r="K334" i="78" s="1"/>
  <c r="K333" i="78" s="1"/>
  <c r="E41" i="76" s="1"/>
  <c r="I41" i="76"/>
  <c r="P338" i="78"/>
  <c r="P337" i="78"/>
  <c r="P336" i="78" s="1"/>
  <c r="P335" i="78"/>
  <c r="P334" i="78" s="1"/>
  <c r="P333" i="78"/>
  <c r="J41" i="76" s="1"/>
  <c r="Q338" i="78"/>
  <c r="Q337" i="78" s="1"/>
  <c r="Q336" i="78" s="1"/>
  <c r="Q335" i="78" s="1"/>
  <c r="Q334" i="78"/>
  <c r="Q333" i="78" s="1"/>
  <c r="K41" i="76" s="1"/>
  <c r="R338" i="78"/>
  <c r="R337" i="78"/>
  <c r="R336" i="78" s="1"/>
  <c r="R335" i="78"/>
  <c r="R334" i="78" s="1"/>
  <c r="R333" i="78" s="1"/>
  <c r="L41" i="76" s="1"/>
  <c r="S338" i="78"/>
  <c r="S337" i="78" s="1"/>
  <c r="S336" i="78" s="1"/>
  <c r="S335" i="78" s="1"/>
  <c r="S334" i="78" s="1"/>
  <c r="S333" i="78" s="1"/>
  <c r="M41" i="76" s="1"/>
  <c r="J338" i="78"/>
  <c r="J337" i="78"/>
  <c r="J336" i="78" s="1"/>
  <c r="J335" i="78"/>
  <c r="J334" i="78" s="1"/>
  <c r="J333" i="78"/>
  <c r="D41" i="76" s="1"/>
  <c r="R17" i="75"/>
  <c r="R15" i="75"/>
  <c r="R18" i="75" s="1"/>
  <c r="R13" i="75"/>
  <c r="R12" i="75"/>
  <c r="P17" i="75"/>
  <c r="P15" i="75"/>
  <c r="P13" i="75"/>
  <c r="P12" i="75"/>
  <c r="J17" i="75"/>
  <c r="J15" i="75"/>
  <c r="J13" i="75"/>
  <c r="J12" i="75"/>
  <c r="R374" i="77"/>
  <c r="R369" i="77"/>
  <c r="R368" i="77" s="1"/>
  <c r="R367" i="77" s="1"/>
  <c r="R363" i="77"/>
  <c r="R362" i="77"/>
  <c r="R361" i="77" s="1"/>
  <c r="R360" i="77"/>
  <c r="R359" i="77" s="1"/>
  <c r="R358" i="77" s="1"/>
  <c r="R357" i="77"/>
  <c r="R356" i="77"/>
  <c r="R355" i="77" s="1"/>
  <c r="R354" i="77"/>
  <c r="R353" i="77" s="1"/>
  <c r="R352" i="77" s="1"/>
  <c r="R351" i="77"/>
  <c r="R350" i="77"/>
  <c r="R349" i="77" s="1"/>
  <c r="R348" i="77"/>
  <c r="R347" i="77" s="1"/>
  <c r="R346" i="77" s="1"/>
  <c r="R345" i="77"/>
  <c r="R344" i="77"/>
  <c r="R343" i="77" s="1"/>
  <c r="R342" i="77"/>
  <c r="R341" i="77" s="1"/>
  <c r="R340" i="77" s="1"/>
  <c r="R339" i="77"/>
  <c r="R338" i="77"/>
  <c r="R337" i="77" s="1"/>
  <c r="R336" i="77"/>
  <c r="R335" i="77" s="1"/>
  <c r="R334" i="77" s="1"/>
  <c r="R333" i="77"/>
  <c r="R332" i="77"/>
  <c r="R331" i="77"/>
  <c r="R330" i="77"/>
  <c r="R328" i="77"/>
  <c r="R327" i="77"/>
  <c r="R326" i="77"/>
  <c r="R325" i="77"/>
  <c r="R323" i="77"/>
  <c r="R322" i="77"/>
  <c r="R321" i="77" s="1"/>
  <c r="R320" i="77"/>
  <c r="R319" i="77" s="1"/>
  <c r="R318" i="77" s="1"/>
  <c r="R317" i="77"/>
  <c r="R316" i="77"/>
  <c r="R315" i="77" s="1"/>
  <c r="R311" i="77"/>
  <c r="R310" i="77" s="1"/>
  <c r="R309" i="77" s="1"/>
  <c r="R308" i="77"/>
  <c r="R307" i="77"/>
  <c r="R306" i="77" s="1"/>
  <c r="R305" i="77"/>
  <c r="R304" i="77" s="1"/>
  <c r="R303" i="77"/>
  <c r="R302" i="77"/>
  <c r="R300" i="77"/>
  <c r="R299" i="77" s="1"/>
  <c r="R298" i="77"/>
  <c r="R297" i="77" s="1"/>
  <c r="R296" i="77" s="1"/>
  <c r="R292" i="77"/>
  <c r="R291" i="77" s="1"/>
  <c r="R290" i="77" s="1"/>
  <c r="R289" i="77"/>
  <c r="R288" i="77"/>
  <c r="R287" i="77"/>
  <c r="R286" i="77"/>
  <c r="R285" i="77"/>
  <c r="R284" i="77"/>
  <c r="R277" i="77"/>
  <c r="R276" i="77"/>
  <c r="R275" i="77" s="1"/>
  <c r="R274" i="77" s="1"/>
  <c r="R273" i="77"/>
  <c r="R272" i="77" s="1"/>
  <c r="R271" i="77"/>
  <c r="R270" i="77" s="1"/>
  <c r="R269" i="77"/>
  <c r="R268" i="77" s="1"/>
  <c r="R267" i="77" s="1"/>
  <c r="R264" i="77"/>
  <c r="R263" i="77"/>
  <c r="R261" i="77"/>
  <c r="R260" i="77" s="1"/>
  <c r="R259" i="77"/>
  <c r="R252" i="77" s="1"/>
  <c r="R258" i="77"/>
  <c r="R257" i="77" s="1"/>
  <c r="R256" i="77" s="1"/>
  <c r="R255" i="77"/>
  <c r="R254" i="77" s="1"/>
  <c r="R253" i="77" s="1"/>
  <c r="R250" i="77"/>
  <c r="R249" i="77"/>
  <c r="R248" i="77"/>
  <c r="R247" i="77"/>
  <c r="R246" i="77" s="1"/>
  <c r="R245" i="77"/>
  <c r="R244" i="77" s="1"/>
  <c r="R243" i="77"/>
  <c r="R242" i="77" s="1"/>
  <c r="R241" i="77" s="1"/>
  <c r="R240" i="77" s="1"/>
  <c r="R238" i="77"/>
  <c r="R237" i="77" s="1"/>
  <c r="R236" i="77"/>
  <c r="R235" i="77" s="1"/>
  <c r="R234" i="77"/>
  <c r="R233" i="77" s="1"/>
  <c r="R232" i="77" s="1"/>
  <c r="R231" i="77"/>
  <c r="R230" i="77" s="1"/>
  <c r="R229" i="77" s="1"/>
  <c r="R227" i="77"/>
  <c r="R226" i="77"/>
  <c r="R225" i="77" s="1"/>
  <c r="R224" i="77" s="1"/>
  <c r="R219" i="77" s="1"/>
  <c r="R223" i="77"/>
  <c r="R222" i="77"/>
  <c r="R221" i="77" s="1"/>
  <c r="R220" i="77" s="1"/>
  <c r="R218" i="77"/>
  <c r="R217" i="77"/>
  <c r="R216" i="77" s="1"/>
  <c r="R215" i="77" s="1"/>
  <c r="R214" i="77"/>
  <c r="R213" i="77"/>
  <c r="R212" i="77" s="1"/>
  <c r="R211" i="77" s="1"/>
  <c r="R210" i="77"/>
  <c r="R209" i="77"/>
  <c r="R208" i="77" s="1"/>
  <c r="R201" i="77" s="1"/>
  <c r="R200" i="77" s="1"/>
  <c r="R204" i="77"/>
  <c r="R203" i="77"/>
  <c r="R202" i="77" s="1"/>
  <c r="R199" i="77"/>
  <c r="R198" i="77" s="1"/>
  <c r="R197" i="77" s="1"/>
  <c r="R196" i="77"/>
  <c r="R195" i="77" s="1"/>
  <c r="R194" i="77" s="1"/>
  <c r="R193" i="77"/>
  <c r="R192" i="77"/>
  <c r="R191" i="77"/>
  <c r="R190" i="77" s="1"/>
  <c r="R181" i="77"/>
  <c r="R180" i="77" s="1"/>
  <c r="R179" i="77" s="1"/>
  <c r="R178" i="77" s="1"/>
  <c r="R176" i="77"/>
  <c r="R175" i="77" s="1"/>
  <c r="R174" i="77" s="1"/>
  <c r="R154" i="77"/>
  <c r="R153" i="77" s="1"/>
  <c r="R152" i="77" s="1"/>
  <c r="R151" i="77"/>
  <c r="R150" i="77"/>
  <c r="R149" i="77"/>
  <c r="R145" i="77"/>
  <c r="R144" i="77" s="1"/>
  <c r="R143" i="77"/>
  <c r="R136" i="77" s="1"/>
  <c r="R142" i="77"/>
  <c r="R141" i="77" s="1"/>
  <c r="R140" i="77" s="1"/>
  <c r="R139" i="77"/>
  <c r="R138" i="77" s="1"/>
  <c r="R137" i="77" s="1"/>
  <c r="R126" i="77"/>
  <c r="R125" i="77"/>
  <c r="R124" i="77"/>
  <c r="R123" i="77" s="1"/>
  <c r="R122" i="77" s="1"/>
  <c r="R120" i="77"/>
  <c r="R119" i="77"/>
  <c r="R118" i="77" s="1"/>
  <c r="R117" i="77"/>
  <c r="R116" i="77" s="1"/>
  <c r="R115" i="77" s="1"/>
  <c r="R111" i="77" s="1"/>
  <c r="R109" i="77"/>
  <c r="R108" i="77" s="1"/>
  <c r="R107" i="77" s="1"/>
  <c r="R106" i="77" s="1"/>
  <c r="R105" i="77" s="1"/>
  <c r="R104" i="77"/>
  <c r="R103" i="77" s="1"/>
  <c r="R102" i="77"/>
  <c r="R101" i="77" s="1"/>
  <c r="R100" i="77" s="1"/>
  <c r="R97" i="77"/>
  <c r="R96" i="77"/>
  <c r="R95" i="77"/>
  <c r="R94" i="77"/>
  <c r="R93" i="77" s="1"/>
  <c r="R92" i="77"/>
  <c r="R91" i="77" s="1"/>
  <c r="R90" i="77"/>
  <c r="R89" i="77" s="1"/>
  <c r="R88" i="77" s="1"/>
  <c r="R87" i="77"/>
  <c r="R86" i="77" s="1"/>
  <c r="R85" i="77" s="1"/>
  <c r="R83" i="77"/>
  <c r="R82" i="77"/>
  <c r="R81" i="77"/>
  <c r="R77" i="77"/>
  <c r="R76" i="77" s="1"/>
  <c r="R75" i="77"/>
  <c r="R74" i="77"/>
  <c r="R73" i="77" s="1"/>
  <c r="R72" i="77" s="1"/>
  <c r="R71" i="77"/>
  <c r="R70" i="77" s="1"/>
  <c r="R69" i="77" s="1"/>
  <c r="R65" i="77"/>
  <c r="R64" i="77" s="1"/>
  <c r="R63" i="77" s="1"/>
  <c r="R56" i="77" s="1"/>
  <c r="R51" i="77"/>
  <c r="R50" i="77" s="1"/>
  <c r="R49" i="77" s="1"/>
  <c r="R48" i="77" s="1"/>
  <c r="R47" i="77" s="1"/>
  <c r="R46" i="77"/>
  <c r="R45" i="77" s="1"/>
  <c r="R44" i="77" s="1"/>
  <c r="R43" i="77" s="1"/>
  <c r="R42" i="77" s="1"/>
  <c r="R38" i="77"/>
  <c r="R37" i="77" s="1"/>
  <c r="R36" i="77" s="1"/>
  <c r="R33" i="77"/>
  <c r="R32" i="77" s="1"/>
  <c r="R31" i="77" s="1"/>
  <c r="R27" i="77" s="1"/>
  <c r="R16" i="77" s="1"/>
  <c r="R15" i="77" s="1"/>
  <c r="R26" i="77"/>
  <c r="R25" i="77"/>
  <c r="R24" i="77"/>
  <c r="P374" i="77"/>
  <c r="P369" i="77"/>
  <c r="P368" i="77"/>
  <c r="P367" i="77"/>
  <c r="P363" i="77"/>
  <c r="P362" i="77" s="1"/>
  <c r="P361" i="77"/>
  <c r="P360" i="77"/>
  <c r="P359" i="77" s="1"/>
  <c r="P358" i="77" s="1"/>
  <c r="P357" i="77"/>
  <c r="P356" i="77" s="1"/>
  <c r="P355" i="77" s="1"/>
  <c r="P354" i="77"/>
  <c r="P353" i="77"/>
  <c r="P352" i="77"/>
  <c r="P351" i="77"/>
  <c r="P350" i="77" s="1"/>
  <c r="P349" i="77"/>
  <c r="P348" i="77"/>
  <c r="P347" i="77" s="1"/>
  <c r="P346" i="77" s="1"/>
  <c r="P345" i="77"/>
  <c r="P344" i="77" s="1"/>
  <c r="P343" i="77" s="1"/>
  <c r="P342" i="77"/>
  <c r="P341" i="77"/>
  <c r="P340" i="77"/>
  <c r="P339" i="77"/>
  <c r="P338" i="77" s="1"/>
  <c r="P337" i="77"/>
  <c r="P336" i="77"/>
  <c r="P335" i="77" s="1"/>
  <c r="P334" i="77" s="1"/>
  <c r="P333" i="77"/>
  <c r="P332" i="77" s="1"/>
  <c r="P329" i="77" s="1"/>
  <c r="P331" i="77"/>
  <c r="P330" i="77" s="1"/>
  <c r="P328" i="77"/>
  <c r="P327" i="77"/>
  <c r="P326" i="77"/>
  <c r="P325" i="77" s="1"/>
  <c r="P323" i="77"/>
  <c r="P322" i="77" s="1"/>
  <c r="P321" i="77" s="1"/>
  <c r="P320" i="77"/>
  <c r="P319" i="77"/>
  <c r="P318" i="77"/>
  <c r="P317" i="77"/>
  <c r="P316" i="77" s="1"/>
  <c r="P315" i="77"/>
  <c r="P311" i="77"/>
  <c r="P310" i="77" s="1"/>
  <c r="P309" i="77" s="1"/>
  <c r="P308" i="77"/>
  <c r="P307" i="77" s="1"/>
  <c r="P306" i="77" s="1"/>
  <c r="P305" i="77"/>
  <c r="P304" i="77"/>
  <c r="P303" i="77"/>
  <c r="P301" i="77" s="1"/>
  <c r="P302" i="77"/>
  <c r="P300" i="77"/>
  <c r="P299" i="77" s="1"/>
  <c r="P298" i="77"/>
  <c r="P297" i="77" s="1"/>
  <c r="P292" i="77"/>
  <c r="P291" i="77"/>
  <c r="P290" i="77" s="1"/>
  <c r="P289" i="77"/>
  <c r="P288" i="77"/>
  <c r="P287" i="77"/>
  <c r="P286" i="77" s="1"/>
  <c r="P285" i="77"/>
  <c r="P284" i="77"/>
  <c r="P277" i="77"/>
  <c r="P276" i="77" s="1"/>
  <c r="P275" i="77" s="1"/>
  <c r="P274" i="77" s="1"/>
  <c r="P273" i="77"/>
  <c r="P272" i="77"/>
  <c r="P271" i="77" s="1"/>
  <c r="P270" i="77" s="1"/>
  <c r="P269" i="77"/>
  <c r="P268" i="77"/>
  <c r="P267" i="77" s="1"/>
  <c r="P264" i="77"/>
  <c r="P263" i="77"/>
  <c r="P262" i="77" s="1"/>
  <c r="P261" i="77"/>
  <c r="P260" i="77" s="1"/>
  <c r="P259" i="77" s="1"/>
  <c r="P258" i="77"/>
  <c r="P257" i="77" s="1"/>
  <c r="P256" i="77" s="1"/>
  <c r="P255" i="77"/>
  <c r="P254" i="77"/>
  <c r="P253" i="77" s="1"/>
  <c r="P250" i="77"/>
  <c r="P249" i="77"/>
  <c r="P248" i="77" s="1"/>
  <c r="P247" i="77"/>
  <c r="P246" i="77" s="1"/>
  <c r="P245" i="77" s="1"/>
  <c r="P244" i="77" s="1"/>
  <c r="P243" i="77"/>
  <c r="P242" i="77"/>
  <c r="P241" i="77"/>
  <c r="P240" i="77" s="1"/>
  <c r="P238" i="77"/>
  <c r="P237" i="77"/>
  <c r="P236" i="77" s="1"/>
  <c r="P235" i="77" s="1"/>
  <c r="P234" i="77"/>
  <c r="P233" i="77"/>
  <c r="P232" i="77"/>
  <c r="P228" i="77" s="1"/>
  <c r="P231" i="77"/>
  <c r="P230" i="77" s="1"/>
  <c r="P229" i="77"/>
  <c r="P227" i="77"/>
  <c r="P226" i="77" s="1"/>
  <c r="P225" i="77" s="1"/>
  <c r="P224" i="77"/>
  <c r="P219" i="77" s="1"/>
  <c r="P223" i="77"/>
  <c r="P222" i="77" s="1"/>
  <c r="P221" i="77" s="1"/>
  <c r="P220" i="77"/>
  <c r="P218" i="77"/>
  <c r="P217" i="77" s="1"/>
  <c r="P216" i="77" s="1"/>
  <c r="P215" i="77"/>
  <c r="P214" i="77"/>
  <c r="P213" i="77" s="1"/>
  <c r="P212" i="77" s="1"/>
  <c r="P211" i="77"/>
  <c r="P210" i="77"/>
  <c r="P209" i="77" s="1"/>
  <c r="P208" i="77" s="1"/>
  <c r="P204" i="77"/>
  <c r="P203" i="77" s="1"/>
  <c r="P202" i="77" s="1"/>
  <c r="P201" i="77" s="1"/>
  <c r="P200" i="77" s="1"/>
  <c r="P199" i="77"/>
  <c r="P198" i="77"/>
  <c r="P197" i="77"/>
  <c r="P196" i="77"/>
  <c r="P195" i="77" s="1"/>
  <c r="P194" i="77"/>
  <c r="P193" i="77"/>
  <c r="P192" i="77" s="1"/>
  <c r="P191" i="77"/>
  <c r="P190" i="77"/>
  <c r="P181" i="77"/>
  <c r="P180" i="77" s="1"/>
  <c r="P179" i="77" s="1"/>
  <c r="P178" i="77" s="1"/>
  <c r="P177" i="77" s="1"/>
  <c r="P176" i="77"/>
  <c r="P175" i="77" s="1"/>
  <c r="P174" i="77"/>
  <c r="P154" i="77"/>
  <c r="P153" i="77" s="1"/>
  <c r="P152" i="77" s="1"/>
  <c r="P151" i="77"/>
  <c r="P150" i="77" s="1"/>
  <c r="P149" i="77" s="1"/>
  <c r="P145" i="77"/>
  <c r="P144" i="77"/>
  <c r="P143" i="77"/>
  <c r="P142" i="77"/>
  <c r="P141" i="77" s="1"/>
  <c r="P140" i="77"/>
  <c r="P139" i="77"/>
  <c r="P138" i="77" s="1"/>
  <c r="P137" i="77" s="1"/>
  <c r="P136" i="77"/>
  <c r="P126" i="77"/>
  <c r="P125" i="77" s="1"/>
  <c r="P124" i="77"/>
  <c r="P123" i="77"/>
  <c r="P122" i="77"/>
  <c r="P121" i="77" s="1"/>
  <c r="P110" i="77" s="1"/>
  <c r="P120" i="77"/>
  <c r="P119" i="77" s="1"/>
  <c r="P118" i="77"/>
  <c r="P117" i="77"/>
  <c r="P116" i="77" s="1"/>
  <c r="P115" i="77" s="1"/>
  <c r="P109" i="77"/>
  <c r="P108" i="77" s="1"/>
  <c r="P107" i="77" s="1"/>
  <c r="P106" i="77" s="1"/>
  <c r="P105" i="77" s="1"/>
  <c r="P104" i="77"/>
  <c r="P103" i="77" s="1"/>
  <c r="P102" i="77" s="1"/>
  <c r="P101" i="77"/>
  <c r="P100" i="77" s="1"/>
  <c r="P97" i="77"/>
  <c r="P96" i="77" s="1"/>
  <c r="P95" i="77" s="1"/>
  <c r="P94" i="77"/>
  <c r="P93" i="77"/>
  <c r="P92" i="77" s="1"/>
  <c r="P90" i="77"/>
  <c r="P89" i="77"/>
  <c r="P88" i="77" s="1"/>
  <c r="P87" i="77"/>
  <c r="P86" i="77"/>
  <c r="P85" i="77" s="1"/>
  <c r="P83" i="77"/>
  <c r="P82" i="77" s="1"/>
  <c r="P81" i="77" s="1"/>
  <c r="P77" i="77"/>
  <c r="P76" i="77" s="1"/>
  <c r="P75" i="77" s="1"/>
  <c r="P74" i="77"/>
  <c r="P73" i="77"/>
  <c r="P72" i="77" s="1"/>
  <c r="P71" i="77"/>
  <c r="P70" i="77"/>
  <c r="P69" i="77" s="1"/>
  <c r="P65" i="77"/>
  <c r="P64" i="77" s="1"/>
  <c r="P63" i="77" s="1"/>
  <c r="P51" i="77"/>
  <c r="P50" i="77" s="1"/>
  <c r="P49" i="77" s="1"/>
  <c r="P48" i="77" s="1"/>
  <c r="P46" i="77"/>
  <c r="P45" i="77" s="1"/>
  <c r="P44" i="77" s="1"/>
  <c r="P43" i="77" s="1"/>
  <c r="P42" i="77" s="1"/>
  <c r="P38" i="77"/>
  <c r="P37" i="77" s="1"/>
  <c r="P36" i="77" s="1"/>
  <c r="P33" i="77"/>
  <c r="P32" i="77" s="1"/>
  <c r="P31" i="77" s="1"/>
  <c r="P26" i="77"/>
  <c r="P25" i="77"/>
  <c r="P24" i="77"/>
  <c r="S346" i="78"/>
  <c r="M44" i="76" s="1"/>
  <c r="S332" i="78"/>
  <c r="S331" i="78" s="1"/>
  <c r="S321" i="78"/>
  <c r="S320" i="78" s="1"/>
  <c r="S319" i="78"/>
  <c r="S318" i="78"/>
  <c r="S317" i="78" s="1"/>
  <c r="S316" i="78" s="1"/>
  <c r="S315" i="78" s="1"/>
  <c r="S312" i="78"/>
  <c r="S311" i="78" s="1"/>
  <c r="S310" i="78"/>
  <c r="S309" i="78" s="1"/>
  <c r="S308" i="78" s="1"/>
  <c r="M38" i="76" s="1"/>
  <c r="S307" i="78"/>
  <c r="S306" i="78" s="1"/>
  <c r="S305" i="78" s="1"/>
  <c r="S304" i="78" s="1"/>
  <c r="S303" i="78"/>
  <c r="S302" i="78" s="1"/>
  <c r="S300" i="78"/>
  <c r="S299" i="78"/>
  <c r="S298" i="78"/>
  <c r="S297" i="78"/>
  <c r="S296" i="78" s="1"/>
  <c r="S289" i="78"/>
  <c r="S288" i="78"/>
  <c r="S285" i="78"/>
  <c r="S284" i="78"/>
  <c r="S279" i="78" s="1"/>
  <c r="S278" i="78" s="1"/>
  <c r="S283" i="78"/>
  <c r="S282" i="78" s="1"/>
  <c r="S269" i="78"/>
  <c r="S268" i="78" s="1"/>
  <c r="S267" i="78" s="1"/>
  <c r="S266" i="78"/>
  <c r="S265" i="78" s="1"/>
  <c r="S264" i="78" s="1"/>
  <c r="S263" i="78"/>
  <c r="S262" i="78" s="1"/>
  <c r="S252" i="78" s="1"/>
  <c r="S251" i="78" s="1"/>
  <c r="S250" i="78" s="1"/>
  <c r="S260" i="78"/>
  <c r="S259" i="78"/>
  <c r="S258" i="78"/>
  <c r="S257" i="78" s="1"/>
  <c r="S256" i="78"/>
  <c r="S255" i="78"/>
  <c r="S254" i="78"/>
  <c r="S253" i="78" s="1"/>
  <c r="S248" i="78"/>
  <c r="S247" i="78"/>
  <c r="S246" i="78" s="1"/>
  <c r="S245" i="78" s="1"/>
  <c r="S244" i="78" s="1"/>
  <c r="S243" i="78" s="1"/>
  <c r="M31" i="76" s="1"/>
  <c r="S240" i="78"/>
  <c r="S239" i="78" s="1"/>
  <c r="S238" i="78"/>
  <c r="S237" i="78"/>
  <c r="S236" i="78"/>
  <c r="S235" i="78" s="1"/>
  <c r="S234" i="78"/>
  <c r="S233" i="78" s="1"/>
  <c r="S232" i="78"/>
  <c r="S231" i="78" s="1"/>
  <c r="S230" i="78" s="1"/>
  <c r="S227" i="78"/>
  <c r="S226" i="78"/>
  <c r="S225" i="78"/>
  <c r="S224" i="78" s="1"/>
  <c r="S222" i="78"/>
  <c r="S221" i="78" s="1"/>
  <c r="S220" i="78" s="1"/>
  <c r="S218" i="78"/>
  <c r="S217" i="78"/>
  <c r="S216" i="78"/>
  <c r="S215" i="78"/>
  <c r="S214" i="78" s="1"/>
  <c r="S213" i="78"/>
  <c r="S212" i="78" s="1"/>
  <c r="S209" i="78"/>
  <c r="S208" i="78" s="1"/>
  <c r="S207" i="78"/>
  <c r="S206" i="78"/>
  <c r="S205" i="78" s="1"/>
  <c r="S204" i="78" s="1"/>
  <c r="S203" i="78" s="1"/>
  <c r="S202" i="78"/>
  <c r="S201" i="78" s="1"/>
  <c r="S194" i="78"/>
  <c r="S193" i="78"/>
  <c r="S192" i="78"/>
  <c r="S191" i="78" s="1"/>
  <c r="S185" i="78"/>
  <c r="S184" i="78"/>
  <c r="S183" i="78"/>
  <c r="S182" i="78" s="1"/>
  <c r="S181" i="78" s="1"/>
  <c r="S180" i="78"/>
  <c r="S179" i="78"/>
  <c r="S178" i="78" s="1"/>
  <c r="S174" i="78"/>
  <c r="S173" i="78"/>
  <c r="S172" i="78" s="1"/>
  <c r="S171" i="78" s="1"/>
  <c r="S168" i="78"/>
  <c r="S167" i="78"/>
  <c r="S166" i="78"/>
  <c r="S165" i="78" s="1"/>
  <c r="S164" i="78"/>
  <c r="S163" i="78"/>
  <c r="S162" i="78" s="1"/>
  <c r="S161" i="78" s="1"/>
  <c r="S160" i="78" s="1"/>
  <c r="S159" i="78"/>
  <c r="S158" i="78" s="1"/>
  <c r="S148" i="78"/>
  <c r="S147" i="78"/>
  <c r="S139" i="78"/>
  <c r="S138" i="78" s="1"/>
  <c r="S137" i="78"/>
  <c r="S136" i="78"/>
  <c r="S129" i="78"/>
  <c r="S128" i="78" s="1"/>
  <c r="S127" i="78" s="1"/>
  <c r="S124" i="78"/>
  <c r="S123" i="78" s="1"/>
  <c r="S122" i="78" s="1"/>
  <c r="S121" i="78" s="1"/>
  <c r="S117" i="78"/>
  <c r="S116" i="78" s="1"/>
  <c r="S120" i="78"/>
  <c r="S119" i="78" s="1"/>
  <c r="S114" i="78"/>
  <c r="S113" i="78"/>
  <c r="S110" i="78"/>
  <c r="S109" i="78" s="1"/>
  <c r="S108" i="78"/>
  <c r="S107" i="78" s="1"/>
  <c r="S106" i="78"/>
  <c r="S105" i="78" s="1"/>
  <c r="S99" i="78"/>
  <c r="S98" i="78"/>
  <c r="S97" i="78"/>
  <c r="S96" i="78" s="1"/>
  <c r="S95" i="78"/>
  <c r="S94" i="78"/>
  <c r="S88" i="78"/>
  <c r="S87" i="78" s="1"/>
  <c r="S86" i="78" s="1"/>
  <c r="S85" i="78"/>
  <c r="S84" i="78" s="1"/>
  <c r="S81" i="78"/>
  <c r="S80" i="78"/>
  <c r="S75" i="78"/>
  <c r="S74" i="78" s="1"/>
  <c r="S73" i="78" s="1"/>
  <c r="S72" i="78"/>
  <c r="S71" i="78" s="1"/>
  <c r="S70" i="78" s="1"/>
  <c r="M21" i="76" s="1"/>
  <c r="S68" i="78"/>
  <c r="S67" i="78" s="1"/>
  <c r="S66" i="78"/>
  <c r="S65" i="78"/>
  <c r="S63" i="78"/>
  <c r="S62" i="78"/>
  <c r="S60" i="78"/>
  <c r="S59" i="78" s="1"/>
  <c r="S58" i="78"/>
  <c r="S57" i="78"/>
  <c r="S56" i="78"/>
  <c r="S55" i="78" s="1"/>
  <c r="S54" i="78"/>
  <c r="S51" i="78" s="1"/>
  <c r="S53" i="78"/>
  <c r="S52" i="78"/>
  <c r="S47" i="78"/>
  <c r="S46" i="78"/>
  <c r="S45" i="78" s="1"/>
  <c r="S44" i="78"/>
  <c r="S43" i="78" s="1"/>
  <c r="S42" i="78" s="1"/>
  <c r="S40" i="78"/>
  <c r="S39" i="78" s="1"/>
  <c r="S38" i="78" s="1"/>
  <c r="S37" i="78" s="1"/>
  <c r="S35" i="78"/>
  <c r="S34" i="78" s="1"/>
  <c r="S33" i="78" s="1"/>
  <c r="S32" i="78" s="1"/>
  <c r="S31" i="78"/>
  <c r="S30" i="78" s="1"/>
  <c r="M18" i="76" s="1"/>
  <c r="S29" i="78"/>
  <c r="S28" i="78"/>
  <c r="S27" i="78" s="1"/>
  <c r="S26" i="78" s="1"/>
  <c r="S25" i="78" s="1"/>
  <c r="S24" i="78" s="1"/>
  <c r="M17" i="76" s="1"/>
  <c r="S23" i="78"/>
  <c r="S22" i="78"/>
  <c r="S20" i="78" s="1"/>
  <c r="S19" i="78" s="1"/>
  <c r="S18" i="78" s="1"/>
  <c r="S21" i="78"/>
  <c r="Q346" i="78"/>
  <c r="K44" i="76" s="1"/>
  <c r="Q332" i="78"/>
  <c r="Q331" i="78"/>
  <c r="Q328" i="78" s="1"/>
  <c r="Q327" i="78" s="1"/>
  <c r="Q321" i="78"/>
  <c r="Q320" i="78" s="1"/>
  <c r="Q319" i="78"/>
  <c r="Q318" i="78" s="1"/>
  <c r="Q312" i="78"/>
  <c r="Q311" i="78" s="1"/>
  <c r="Q310" i="78" s="1"/>
  <c r="Q309" i="78"/>
  <c r="Q308" i="78" s="1"/>
  <c r="Q307" i="78"/>
  <c r="Q306" i="78"/>
  <c r="Q305" i="78" s="1"/>
  <c r="Q304" i="78" s="1"/>
  <c r="Q303" i="78" s="1"/>
  <c r="Q302" i="78"/>
  <c r="Q300" i="78"/>
  <c r="Q299" i="78" s="1"/>
  <c r="Q298" i="78"/>
  <c r="Q297" i="78" s="1"/>
  <c r="Q296" i="78" s="1"/>
  <c r="Q289" i="78"/>
  <c r="Q288" i="78"/>
  <c r="Q285" i="78"/>
  <c r="Q284" i="78" s="1"/>
  <c r="Q279" i="78" s="1"/>
  <c r="Q283" i="78"/>
  <c r="Q282" i="78"/>
  <c r="Q269" i="78"/>
  <c r="Q268" i="78" s="1"/>
  <c r="Q267" i="78" s="1"/>
  <c r="Q266" i="78"/>
  <c r="Q265" i="78"/>
  <c r="Q264" i="78"/>
  <c r="Q263" i="78"/>
  <c r="Q262" i="78" s="1"/>
  <c r="Q260" i="78"/>
  <c r="Q259" i="78" s="1"/>
  <c r="Q258" i="78"/>
  <c r="Q257" i="78" s="1"/>
  <c r="Q256" i="78"/>
  <c r="Q255" i="78"/>
  <c r="Q254" i="78"/>
  <c r="Q253" i="78" s="1"/>
  <c r="Q248" i="78"/>
  <c r="Q247" i="78"/>
  <c r="Q246" i="78" s="1"/>
  <c r="Q245" i="78" s="1"/>
  <c r="Q244" i="78" s="1"/>
  <c r="Q243" i="78"/>
  <c r="K31" i="76" s="1"/>
  <c r="Q240" i="78"/>
  <c r="Q239" i="78" s="1"/>
  <c r="Q238" i="78"/>
  <c r="Q237" i="78"/>
  <c r="Q236" i="78"/>
  <c r="Q235" i="78" s="1"/>
  <c r="Q234" i="78"/>
  <c r="Q233" i="78" s="1"/>
  <c r="Q232" i="78"/>
  <c r="Q231" i="78" s="1"/>
  <c r="Q227" i="78"/>
  <c r="Q226" i="78"/>
  <c r="Q225" i="78"/>
  <c r="Q224" i="78" s="1"/>
  <c r="Q222" i="78"/>
  <c r="Q221" i="78"/>
  <c r="Q220" i="78" s="1"/>
  <c r="Q219" i="78" s="1"/>
  <c r="Q218" i="78"/>
  <c r="Q217" i="78" s="1"/>
  <c r="Q216" i="78" s="1"/>
  <c r="Q215" i="78"/>
  <c r="Q214" i="78" s="1"/>
  <c r="Q213" i="78"/>
  <c r="Q212" i="78"/>
  <c r="Q211" i="78" s="1"/>
  <c r="Q210" i="78" s="1"/>
  <c r="Q209" i="78"/>
  <c r="Q208" i="78" s="1"/>
  <c r="Q204" i="78"/>
  <c r="Q203" i="78" s="1"/>
  <c r="Q207" i="78"/>
  <c r="Q206" i="78" s="1"/>
  <c r="Q205" i="78" s="1"/>
  <c r="Q202" i="78"/>
  <c r="Q201" i="78"/>
  <c r="Q194" i="78"/>
  <c r="Q193" i="78" s="1"/>
  <c r="Q192" i="78"/>
  <c r="Q191" i="78" s="1"/>
  <c r="Q185" i="78"/>
  <c r="Q184" i="78" s="1"/>
  <c r="Q183" i="78" s="1"/>
  <c r="Q182" i="78" s="1"/>
  <c r="Q181" i="78" s="1"/>
  <c r="Q180" i="78"/>
  <c r="Q179" i="78"/>
  <c r="Q174" i="78"/>
  <c r="Q173" i="78" s="1"/>
  <c r="Q172" i="78" s="1"/>
  <c r="Q171" i="78"/>
  <c r="Q168" i="78"/>
  <c r="Q167" i="78" s="1"/>
  <c r="Q166" i="78"/>
  <c r="Q165" i="78"/>
  <c r="Q162" i="78" s="1"/>
  <c r="Q161" i="78" s="1"/>
  <c r="Q160" i="78" s="1"/>
  <c r="Q164" i="78"/>
  <c r="Q163" i="78" s="1"/>
  <c r="Q159" i="78"/>
  <c r="Q158" i="78" s="1"/>
  <c r="Q148" i="78"/>
  <c r="Q147" i="78" s="1"/>
  <c r="Q139" i="78"/>
  <c r="Q138" i="78"/>
  <c r="Q135" i="78" s="1"/>
  <c r="Q137" i="78"/>
  <c r="Q136" i="78" s="1"/>
  <c r="Q129" i="78"/>
  <c r="Q128" i="78" s="1"/>
  <c r="Q127" i="78" s="1"/>
  <c r="Q124" i="78"/>
  <c r="Q123" i="78" s="1"/>
  <c r="Q122" i="78" s="1"/>
  <c r="Q121" i="78" s="1"/>
  <c r="Q102" i="78" s="1"/>
  <c r="Q101" i="78" s="1"/>
  <c r="Q117" i="78"/>
  <c r="Q116" i="78" s="1"/>
  <c r="Q115" i="78" s="1"/>
  <c r="Q120" i="78"/>
  <c r="Q119" i="78" s="1"/>
  <c r="Q114" i="78"/>
  <c r="Q113" i="78"/>
  <c r="Q110" i="78"/>
  <c r="Q109" i="78" s="1"/>
  <c r="Q104" i="78" s="1"/>
  <c r="Q103" i="78" s="1"/>
  <c r="Q108" i="78"/>
  <c r="Q107" i="78"/>
  <c r="Q106" i="78"/>
  <c r="Q105" i="78" s="1"/>
  <c r="Q99" i="78"/>
  <c r="Q98" i="78"/>
  <c r="Q97" i="78"/>
  <c r="Q96" i="78" s="1"/>
  <c r="Q95" i="78"/>
  <c r="Q94" i="78"/>
  <c r="Q88" i="78"/>
  <c r="Q87" i="78" s="1"/>
  <c r="Q86" i="78" s="1"/>
  <c r="Q85" i="78"/>
  <c r="Q84" i="78" s="1"/>
  <c r="Q81" i="78"/>
  <c r="Q80" i="78" s="1"/>
  <c r="Q79" i="78" s="1"/>
  <c r="Q75" i="78"/>
  <c r="Q74" i="78" s="1"/>
  <c r="Q73" i="78" s="1"/>
  <c r="Q72" i="78" s="1"/>
  <c r="Q71" i="78" s="1"/>
  <c r="Q70" i="78" s="1"/>
  <c r="K21" i="76" s="1"/>
  <c r="Q68" i="78"/>
  <c r="Q67" i="78"/>
  <c r="Q66" i="78"/>
  <c r="Q65" i="78"/>
  <c r="Q63" i="78"/>
  <c r="Q62" i="78"/>
  <c r="Q61" i="78" s="1"/>
  <c r="Q60" i="78"/>
  <c r="Q59" i="78" s="1"/>
  <c r="Q58" i="78"/>
  <c r="Q57" i="78"/>
  <c r="Q56" i="78"/>
  <c r="Q55" i="78" s="1"/>
  <c r="Q54" i="78"/>
  <c r="Q53" i="78"/>
  <c r="Q52" i="78"/>
  <c r="Q51" i="78" s="1"/>
  <c r="Q47" i="78"/>
  <c r="Q46" i="78" s="1"/>
  <c r="Q45" i="78" s="1"/>
  <c r="Q44" i="78"/>
  <c r="Q43" i="78" s="1"/>
  <c r="Q42" i="78" s="1"/>
  <c r="Q40" i="78"/>
  <c r="Q39" i="78"/>
  <c r="Q38" i="78" s="1"/>
  <c r="Q37" i="78" s="1"/>
  <c r="Q35" i="78"/>
  <c r="Q34" i="78"/>
  <c r="Q33" i="78" s="1"/>
  <c r="Q32" i="78" s="1"/>
  <c r="Q31" i="78" s="1"/>
  <c r="Q30" i="78" s="1"/>
  <c r="K18" i="76" s="1"/>
  <c r="Q29" i="78"/>
  <c r="Q28" i="78"/>
  <c r="Q27" i="78" s="1"/>
  <c r="Q26" i="78" s="1"/>
  <c r="Q25" i="78" s="1"/>
  <c r="Q24" i="78"/>
  <c r="K17" i="76" s="1"/>
  <c r="Q23" i="78"/>
  <c r="Q22" i="78"/>
  <c r="Q21" i="78"/>
  <c r="J369" i="77"/>
  <c r="J368" i="77" s="1"/>
  <c r="J367" i="77" s="1"/>
  <c r="J363" i="77"/>
  <c r="J362" i="77" s="1"/>
  <c r="J361" i="77" s="1"/>
  <c r="J360" i="77"/>
  <c r="J359" i="77"/>
  <c r="J358" i="77"/>
  <c r="J357" i="77"/>
  <c r="J356" i="77" s="1"/>
  <c r="J355" i="77" s="1"/>
  <c r="J354" i="77"/>
  <c r="J353" i="77" s="1"/>
  <c r="J352" i="77" s="1"/>
  <c r="J351" i="77"/>
  <c r="J350" i="77" s="1"/>
  <c r="J349" i="77" s="1"/>
  <c r="J348" i="77"/>
  <c r="J347" i="77"/>
  <c r="J346" i="77"/>
  <c r="J345" i="77"/>
  <c r="J344" i="77" s="1"/>
  <c r="J343" i="77" s="1"/>
  <c r="J342" i="77"/>
  <c r="J341" i="77" s="1"/>
  <c r="J340" i="77" s="1"/>
  <c r="J339" i="77"/>
  <c r="J338" i="77" s="1"/>
  <c r="J337" i="77" s="1"/>
  <c r="J336" i="77"/>
  <c r="J335" i="77"/>
  <c r="J334" i="77"/>
  <c r="J333" i="77"/>
  <c r="J332" i="77" s="1"/>
  <c r="J331" i="77"/>
  <c r="J330" i="77" s="1"/>
  <c r="J328" i="77"/>
  <c r="J327" i="77" s="1"/>
  <c r="J326" i="77"/>
  <c r="J325" i="77" s="1"/>
  <c r="J323" i="77"/>
  <c r="J322" i="77" s="1"/>
  <c r="J321" i="77"/>
  <c r="J320" i="77"/>
  <c r="J319" i="77" s="1"/>
  <c r="J318" i="77" s="1"/>
  <c r="J317" i="77"/>
  <c r="J316" i="77" s="1"/>
  <c r="J315" i="77" s="1"/>
  <c r="J311" i="77"/>
  <c r="J310" i="77"/>
  <c r="J309" i="77" s="1"/>
  <c r="J308" i="77"/>
  <c r="J307" i="77" s="1"/>
  <c r="J306" i="77"/>
  <c r="J305" i="77"/>
  <c r="J304" i="77" s="1"/>
  <c r="J303" i="77"/>
  <c r="J302" i="77"/>
  <c r="J301" i="77" s="1"/>
  <c r="J300" i="77"/>
  <c r="J299" i="77" s="1"/>
  <c r="J298" i="77"/>
  <c r="J297" i="77" s="1"/>
  <c r="J296" i="77" s="1"/>
  <c r="J295" i="77" s="1"/>
  <c r="J294" i="77" s="1"/>
  <c r="J293" i="77" s="1"/>
  <c r="J378" i="77" s="1"/>
  <c r="J292" i="77"/>
  <c r="J291" i="77" s="1"/>
  <c r="J290" i="77" s="1"/>
  <c r="J289" i="77"/>
  <c r="J288" i="77" s="1"/>
  <c r="J287" i="77"/>
  <c r="J286" i="77"/>
  <c r="J285" i="77"/>
  <c r="J284" i="77" s="1"/>
  <c r="J277" i="77"/>
  <c r="J276" i="77"/>
  <c r="J275" i="77" s="1"/>
  <c r="J274" i="77"/>
  <c r="J273" i="77"/>
  <c r="J272" i="77" s="1"/>
  <c r="J271" i="77" s="1"/>
  <c r="J270" i="77" s="1"/>
  <c r="J269" i="77"/>
  <c r="J268" i="77" s="1"/>
  <c r="J267" i="77" s="1"/>
  <c r="J264" i="77"/>
  <c r="J263" i="77" s="1"/>
  <c r="J261" i="77"/>
  <c r="J260" i="77"/>
  <c r="J259" i="77" s="1"/>
  <c r="J252" i="77" s="1"/>
  <c r="J251" i="77" s="1"/>
  <c r="J258" i="77"/>
  <c r="J257" i="77" s="1"/>
  <c r="J256" i="77" s="1"/>
  <c r="J255" i="77"/>
  <c r="J254" i="77" s="1"/>
  <c r="J253" i="77" s="1"/>
  <c r="J250" i="77"/>
  <c r="J249" i="77" s="1"/>
  <c r="J248" i="77" s="1"/>
  <c r="J244" i="77" s="1"/>
  <c r="J247" i="77"/>
  <c r="J246" i="77"/>
  <c r="J245" i="77"/>
  <c r="J243" i="77"/>
  <c r="J242" i="77" s="1"/>
  <c r="J241" i="77" s="1"/>
  <c r="J240" i="77" s="1"/>
  <c r="J238" i="77"/>
  <c r="J237" i="77" s="1"/>
  <c r="J236" i="77"/>
  <c r="J235" i="77" s="1"/>
  <c r="J234" i="77"/>
  <c r="J233" i="77" s="1"/>
  <c r="J232" i="77" s="1"/>
  <c r="J231" i="77"/>
  <c r="J230" i="77" s="1"/>
  <c r="J229" i="77" s="1"/>
  <c r="J227" i="77"/>
  <c r="J226" i="77"/>
  <c r="J225" i="77" s="1"/>
  <c r="J224" i="77" s="1"/>
  <c r="J223" i="77"/>
  <c r="J222" i="77" s="1"/>
  <c r="J221" i="77" s="1"/>
  <c r="J220" i="77" s="1"/>
  <c r="J218" i="77"/>
  <c r="J217" i="77"/>
  <c r="J216" i="77" s="1"/>
  <c r="J215" i="77" s="1"/>
  <c r="J214" i="77"/>
  <c r="J213" i="77" s="1"/>
  <c r="J212" i="77" s="1"/>
  <c r="J211" i="77" s="1"/>
  <c r="J210" i="77"/>
  <c r="J209" i="77"/>
  <c r="J208" i="77" s="1"/>
  <c r="J201" i="77" s="1"/>
  <c r="J204" i="77"/>
  <c r="J203" i="77"/>
  <c r="J202" i="77" s="1"/>
  <c r="J199" i="77"/>
  <c r="J198" i="77" s="1"/>
  <c r="J197" i="77" s="1"/>
  <c r="J196" i="77"/>
  <c r="J195" i="77" s="1"/>
  <c r="J194" i="77" s="1"/>
  <c r="J193" i="77"/>
  <c r="J192" i="77"/>
  <c r="J191" i="77"/>
  <c r="J190" i="77" s="1"/>
  <c r="J181" i="77"/>
  <c r="J180" i="77" s="1"/>
  <c r="J179" i="77" s="1"/>
  <c r="J178" i="77"/>
  <c r="J177" i="77"/>
  <c r="J176" i="77"/>
  <c r="J175" i="77" s="1"/>
  <c r="J174" i="77" s="1"/>
  <c r="J154" i="77"/>
  <c r="J153" i="77" s="1"/>
  <c r="J152" i="77" s="1"/>
  <c r="J151" i="77"/>
  <c r="J150" i="77"/>
  <c r="J149" i="77" s="1"/>
  <c r="J148" i="77" s="1"/>
  <c r="J147" i="77" s="1"/>
  <c r="J145" i="77"/>
  <c r="J144" i="77"/>
  <c r="J143" i="77"/>
  <c r="J142" i="77"/>
  <c r="J141" i="77"/>
  <c r="J140" i="77"/>
  <c r="J139" i="77"/>
  <c r="J138" i="77" s="1"/>
  <c r="J137" i="77"/>
  <c r="J136" i="77" s="1"/>
  <c r="J126" i="77"/>
  <c r="J125" i="77" s="1"/>
  <c r="J124" i="77"/>
  <c r="J123" i="77"/>
  <c r="J120" i="77"/>
  <c r="J119" i="77" s="1"/>
  <c r="J118" i="77" s="1"/>
  <c r="J117" i="77"/>
  <c r="J116" i="77"/>
  <c r="J115" i="77" s="1"/>
  <c r="J109" i="77"/>
  <c r="J108" i="77"/>
  <c r="J107" i="77" s="1"/>
  <c r="J106" i="77" s="1"/>
  <c r="J105" i="77" s="1"/>
  <c r="J104" i="77"/>
  <c r="J103" i="77" s="1"/>
  <c r="J102" i="77" s="1"/>
  <c r="J101" i="77" s="1"/>
  <c r="J100" i="77"/>
  <c r="J97" i="77"/>
  <c r="J96" i="77" s="1"/>
  <c r="J94" i="77"/>
  <c r="J93" i="77" s="1"/>
  <c r="J92" i="77" s="1"/>
  <c r="J90" i="77"/>
  <c r="J89" i="77"/>
  <c r="J88" i="77"/>
  <c r="J87" i="77"/>
  <c r="J86" i="77" s="1"/>
  <c r="J85" i="77"/>
  <c r="J84" i="77" s="1"/>
  <c r="J83" i="77"/>
  <c r="J82" i="77" s="1"/>
  <c r="J81" i="77" s="1"/>
  <c r="J77" i="77"/>
  <c r="J76" i="77" s="1"/>
  <c r="J75" i="77" s="1"/>
  <c r="J74" i="77"/>
  <c r="J73" i="77" s="1"/>
  <c r="J72" i="77" s="1"/>
  <c r="J71" i="77"/>
  <c r="J70" i="77"/>
  <c r="J69" i="77" s="1"/>
  <c r="J68" i="77" s="1"/>
  <c r="J65" i="77"/>
  <c r="J64" i="77" s="1"/>
  <c r="J63" i="77"/>
  <c r="J56" i="77" s="1"/>
  <c r="J51" i="77"/>
  <c r="J50" i="77" s="1"/>
  <c r="J49" i="77" s="1"/>
  <c r="J48" i="77" s="1"/>
  <c r="J46" i="77"/>
  <c r="J45" i="77" s="1"/>
  <c r="J44" i="77" s="1"/>
  <c r="J43" i="77"/>
  <c r="J42" i="77" s="1"/>
  <c r="J38" i="77"/>
  <c r="J37" i="77" s="1"/>
  <c r="J36" i="77" s="1"/>
  <c r="J35" i="77"/>
  <c r="J34" i="77" s="1"/>
  <c r="J33" i="77"/>
  <c r="J32" i="77"/>
  <c r="J31" i="77" s="1"/>
  <c r="J26" i="77"/>
  <c r="J25" i="77" s="1"/>
  <c r="J24" i="77"/>
  <c r="J17" i="77"/>
  <c r="J16" i="77" s="1"/>
  <c r="J15" i="77" s="1"/>
  <c r="K346" i="78"/>
  <c r="E44" i="76" s="1"/>
  <c r="I44" i="76"/>
  <c r="K332" i="78"/>
  <c r="K331" i="78" s="1"/>
  <c r="K321" i="78"/>
  <c r="K320" i="78"/>
  <c r="K319" i="78"/>
  <c r="K318" i="78" s="1"/>
  <c r="K312" i="78"/>
  <c r="K311" i="78"/>
  <c r="K310" i="78" s="1"/>
  <c r="K309" i="78" s="1"/>
  <c r="K308" i="78" s="1"/>
  <c r="E38" i="76" s="1"/>
  <c r="K307" i="78"/>
  <c r="K306" i="78" s="1"/>
  <c r="K305" i="78" s="1"/>
  <c r="K304" i="78"/>
  <c r="K303" i="78" s="1"/>
  <c r="K302" i="78" s="1"/>
  <c r="K300" i="78"/>
  <c r="K299" i="78" s="1"/>
  <c r="K296" i="78" s="1"/>
  <c r="K298" i="78"/>
  <c r="K297" i="78" s="1"/>
  <c r="K289" i="78"/>
  <c r="K288" i="78"/>
  <c r="K287" i="78" s="1"/>
  <c r="K286" i="78" s="1"/>
  <c r="K285" i="78"/>
  <c r="K284" i="78" s="1"/>
  <c r="K283" i="78"/>
  <c r="K282" i="78" s="1"/>
  <c r="K269" i="78"/>
  <c r="K268" i="78" s="1"/>
  <c r="K267" i="78" s="1"/>
  <c r="K266" i="78"/>
  <c r="K265" i="78" s="1"/>
  <c r="K264" i="78" s="1"/>
  <c r="K263" i="78"/>
  <c r="K262" i="78"/>
  <c r="K260" i="78"/>
  <c r="K259" i="78" s="1"/>
  <c r="K258" i="78"/>
  <c r="K257" i="78" s="1"/>
  <c r="K256" i="78"/>
  <c r="K255" i="78"/>
  <c r="K254" i="78"/>
  <c r="K253" i="78" s="1"/>
  <c r="K248" i="78"/>
  <c r="K247" i="78"/>
  <c r="K246" i="78"/>
  <c r="K245" i="78" s="1"/>
  <c r="K244" i="78" s="1"/>
  <c r="K243" i="78" s="1"/>
  <c r="E31" i="76" s="1"/>
  <c r="I31" i="76" s="1"/>
  <c r="K240" i="78"/>
  <c r="K239" i="78" s="1"/>
  <c r="K238" i="78"/>
  <c r="K237" i="78" s="1"/>
  <c r="K236" i="78"/>
  <c r="K235" i="78" s="1"/>
  <c r="K234" i="78"/>
  <c r="K233" i="78" s="1"/>
  <c r="K230" i="78" s="1"/>
  <c r="K229" i="78" s="1"/>
  <c r="K228" i="78" s="1"/>
  <c r="K232" i="78"/>
  <c r="K231" i="78" s="1"/>
  <c r="K227" i="78"/>
  <c r="K226" i="78" s="1"/>
  <c r="K225" i="78"/>
  <c r="K224" i="78" s="1"/>
  <c r="K222" i="78"/>
  <c r="K221" i="78"/>
  <c r="K220" i="78" s="1"/>
  <c r="K218" i="78"/>
  <c r="K217" i="78"/>
  <c r="K216" i="78" s="1"/>
  <c r="K215" i="78"/>
  <c r="K214" i="78" s="1"/>
  <c r="K211" i="78" s="1"/>
  <c r="K210" i="78" s="1"/>
  <c r="K213" i="78"/>
  <c r="K212" i="78" s="1"/>
  <c r="K209" i="78"/>
  <c r="K208" i="78" s="1"/>
  <c r="K207" i="78"/>
  <c r="K206" i="78"/>
  <c r="K202" i="78"/>
  <c r="K201" i="78" s="1"/>
  <c r="K194" i="78"/>
  <c r="K193" i="78"/>
  <c r="K192" i="78"/>
  <c r="K191" i="78" s="1"/>
  <c r="K188" i="78" s="1"/>
  <c r="K187" i="78" s="1"/>
  <c r="K186" i="78" s="1"/>
  <c r="K185" i="78"/>
  <c r="K184" i="78" s="1"/>
  <c r="K183" i="78" s="1"/>
  <c r="K182" i="78" s="1"/>
  <c r="K181" i="78" s="1"/>
  <c r="K180" i="78"/>
  <c r="K179" i="78" s="1"/>
  <c r="K178" i="78" s="1"/>
  <c r="K177" i="78" s="1"/>
  <c r="K168" i="78"/>
  <c r="K167" i="78" s="1"/>
  <c r="K166" i="78"/>
  <c r="K165" i="78" s="1"/>
  <c r="K164" i="78"/>
  <c r="K163" i="78"/>
  <c r="K159" i="78"/>
  <c r="K158" i="78" s="1"/>
  <c r="K148" i="78"/>
  <c r="K147" i="78"/>
  <c r="K144" i="78" s="1"/>
  <c r="K139" i="78"/>
  <c r="K138" i="78" s="1"/>
  <c r="K137" i="78"/>
  <c r="K136" i="78"/>
  <c r="K129" i="78"/>
  <c r="K128" i="78" s="1"/>
  <c r="K127" i="78" s="1"/>
  <c r="K126" i="78" s="1"/>
  <c r="K124" i="78"/>
  <c r="K123" i="78"/>
  <c r="K122" i="78" s="1"/>
  <c r="K121" i="78" s="1"/>
  <c r="K117" i="78"/>
  <c r="K116" i="78"/>
  <c r="K115" i="78" s="1"/>
  <c r="K120" i="78"/>
  <c r="K119" i="78" s="1"/>
  <c r="K114" i="78"/>
  <c r="K113" i="78" s="1"/>
  <c r="K110" i="78"/>
  <c r="K109" i="78" s="1"/>
  <c r="K104" i="78" s="1"/>
  <c r="K103" i="78" s="1"/>
  <c r="K108" i="78"/>
  <c r="K107" i="78"/>
  <c r="K106" i="78"/>
  <c r="K105" i="78" s="1"/>
  <c r="K99" i="78"/>
  <c r="K98" i="78" s="1"/>
  <c r="K97" i="78"/>
  <c r="K96" i="78" s="1"/>
  <c r="K95" i="78"/>
  <c r="K94" i="78"/>
  <c r="K88" i="78"/>
  <c r="K87" i="78" s="1"/>
  <c r="K86" i="78"/>
  <c r="K85" i="78"/>
  <c r="K84" i="78" s="1"/>
  <c r="K81" i="78"/>
  <c r="K80" i="78"/>
  <c r="K75" i="78"/>
  <c r="K74" i="78" s="1"/>
  <c r="K73" i="78" s="1"/>
  <c r="K72" i="78" s="1"/>
  <c r="K71" i="78" s="1"/>
  <c r="K70" i="78" s="1"/>
  <c r="E21" i="76" s="1"/>
  <c r="K68" i="78"/>
  <c r="K67" i="78"/>
  <c r="K66" i="78"/>
  <c r="K65" i="78"/>
  <c r="K63" i="78"/>
  <c r="K62" i="78"/>
  <c r="K61" i="78" s="1"/>
  <c r="K60" i="78"/>
  <c r="K59" i="78" s="1"/>
  <c r="K58" i="78"/>
  <c r="K57" i="78" s="1"/>
  <c r="K56" i="78"/>
  <c r="K55" i="78" s="1"/>
  <c r="K54" i="78"/>
  <c r="K51" i="78" s="1"/>
  <c r="K53" i="78"/>
  <c r="K52" i="78"/>
  <c r="K47" i="78"/>
  <c r="K46" i="78"/>
  <c r="K45" i="78" s="1"/>
  <c r="K44" i="78"/>
  <c r="K43" i="78" s="1"/>
  <c r="K42" i="78"/>
  <c r="K40" i="78"/>
  <c r="K39" i="78" s="1"/>
  <c r="K38" i="78" s="1"/>
  <c r="K37" i="78" s="1"/>
  <c r="K35" i="78"/>
  <c r="K34" i="78" s="1"/>
  <c r="K33" i="78" s="1"/>
  <c r="K32" i="78"/>
  <c r="K31" i="78" s="1"/>
  <c r="K30" i="78" s="1"/>
  <c r="E18" i="76" s="1"/>
  <c r="I18" i="76" s="1"/>
  <c r="K29" i="78"/>
  <c r="K28" i="78" s="1"/>
  <c r="K27" i="78" s="1"/>
  <c r="K26" i="78"/>
  <c r="K25" i="78"/>
  <c r="K24" i="78" s="1"/>
  <c r="E17" i="76" s="1"/>
  <c r="I17" i="76" s="1"/>
  <c r="K23" i="78"/>
  <c r="K22" i="78"/>
  <c r="K21" i="78"/>
  <c r="I10" i="73"/>
  <c r="I11" i="73" s="1"/>
  <c r="J10" i="73"/>
  <c r="J11" i="73" s="1"/>
  <c r="H10" i="73"/>
  <c r="H11" i="73" s="1"/>
  <c r="O255" i="77"/>
  <c r="O254" i="77" s="1"/>
  <c r="O253" i="77"/>
  <c r="Q255" i="77"/>
  <c r="Q254" i="77" s="1"/>
  <c r="Q253" i="77" s="1"/>
  <c r="I255" i="77"/>
  <c r="I254" i="77" s="1"/>
  <c r="I253" i="77" s="1"/>
  <c r="P254" i="78"/>
  <c r="P253" i="78"/>
  <c r="R254" i="78"/>
  <c r="R253" i="78" s="1"/>
  <c r="R252" i="78" s="1"/>
  <c r="R251" i="78" s="1"/>
  <c r="R250" i="78" s="1"/>
  <c r="J254" i="78"/>
  <c r="J253" i="78"/>
  <c r="I348" i="77"/>
  <c r="I347" i="77" s="1"/>
  <c r="I346" i="77" s="1"/>
  <c r="O247" i="77"/>
  <c r="O246" i="77" s="1"/>
  <c r="O245" i="77" s="1"/>
  <c r="O244" i="77" s="1"/>
  <c r="O239" i="77" s="1"/>
  <c r="Q247" i="77"/>
  <c r="Q246" i="77"/>
  <c r="Q245" i="77" s="1"/>
  <c r="Q244" i="77" s="1"/>
  <c r="P225" i="78"/>
  <c r="P224" i="78"/>
  <c r="R225" i="78"/>
  <c r="R224" i="78" s="1"/>
  <c r="O357" i="77"/>
  <c r="O356" i="77"/>
  <c r="O355" i="77"/>
  <c r="Q357" i="77"/>
  <c r="Q356" i="77" s="1"/>
  <c r="Q355" i="77" s="1"/>
  <c r="I357" i="77"/>
  <c r="I356" i="77" s="1"/>
  <c r="I355" i="77" s="1"/>
  <c r="R137" i="78"/>
  <c r="R136" i="78" s="1"/>
  <c r="R135" i="78" s="1"/>
  <c r="R134" i="78" s="1"/>
  <c r="F37" i="64"/>
  <c r="F36" i="64" s="1"/>
  <c r="G37" i="64"/>
  <c r="G36" i="64"/>
  <c r="C37" i="64"/>
  <c r="C36" i="64" s="1"/>
  <c r="F54" i="65"/>
  <c r="F53" i="65" s="1"/>
  <c r="G54" i="65"/>
  <c r="G53" i="65" s="1"/>
  <c r="C54" i="65"/>
  <c r="C53" i="65" s="1"/>
  <c r="G22" i="64"/>
  <c r="G21" i="64" s="1"/>
  <c r="F22" i="64"/>
  <c r="F21" i="64" s="1"/>
  <c r="C22" i="64"/>
  <c r="P238" i="78"/>
  <c r="P237" i="78" s="1"/>
  <c r="R238" i="78"/>
  <c r="R237" i="78"/>
  <c r="J238" i="78"/>
  <c r="J237" i="78" s="1"/>
  <c r="O317" i="77"/>
  <c r="O316" i="77"/>
  <c r="O315" i="77"/>
  <c r="Q317" i="77"/>
  <c r="Q316" i="77" s="1"/>
  <c r="Q315" i="77" s="1"/>
  <c r="I317" i="77"/>
  <c r="I316" i="77" s="1"/>
  <c r="I315" i="77" s="1"/>
  <c r="P192" i="78"/>
  <c r="P191" i="78"/>
  <c r="P188" i="78" s="1"/>
  <c r="P187" i="78" s="1"/>
  <c r="P186" i="78" s="1"/>
  <c r="R192" i="78"/>
  <c r="R191" i="78" s="1"/>
  <c r="J192" i="78"/>
  <c r="J191" i="78"/>
  <c r="J188" i="78" s="1"/>
  <c r="J187" i="78" s="1"/>
  <c r="J186" i="78"/>
  <c r="O273" i="77"/>
  <c r="O272" i="77" s="1"/>
  <c r="O271" i="77" s="1"/>
  <c r="O270" i="77" s="1"/>
  <c r="Q273" i="77"/>
  <c r="Q272" i="77" s="1"/>
  <c r="Q271" i="77" s="1"/>
  <c r="Q270" i="77"/>
  <c r="I273" i="77"/>
  <c r="I272" i="77" s="1"/>
  <c r="I271" i="77" s="1"/>
  <c r="I270" i="77" s="1"/>
  <c r="P266" i="78"/>
  <c r="P265" i="78" s="1"/>
  <c r="P264" i="78" s="1"/>
  <c r="R266" i="78"/>
  <c r="R265" i="78"/>
  <c r="R264" i="78" s="1"/>
  <c r="J266" i="78"/>
  <c r="J265" i="78"/>
  <c r="J264" i="78" s="1"/>
  <c r="O369" i="77"/>
  <c r="O368" i="77" s="1"/>
  <c r="O367" i="77" s="1"/>
  <c r="Q369" i="77"/>
  <c r="Q368" i="77" s="1"/>
  <c r="Q367" i="77" s="1"/>
  <c r="P240" i="78"/>
  <c r="P239" i="78" s="1"/>
  <c r="R240" i="78"/>
  <c r="R239" i="78" s="1"/>
  <c r="Q46" i="77"/>
  <c r="Q45" i="77" s="1"/>
  <c r="Q44" i="77" s="1"/>
  <c r="Q43" i="77" s="1"/>
  <c r="Q42" i="77" s="1"/>
  <c r="I46" i="77"/>
  <c r="I45" i="77" s="1"/>
  <c r="I44" i="77" s="1"/>
  <c r="I43" i="77"/>
  <c r="I42" i="77" s="1"/>
  <c r="J180" i="78"/>
  <c r="J179" i="78" s="1"/>
  <c r="J178" i="78" s="1"/>
  <c r="I51" i="77"/>
  <c r="I50" i="77" s="1"/>
  <c r="I49" i="77" s="1"/>
  <c r="I48" i="77" s="1"/>
  <c r="J312" i="78"/>
  <c r="J311" i="78" s="1"/>
  <c r="J310" i="78" s="1"/>
  <c r="J309" i="78" s="1"/>
  <c r="J308" i="78" s="1"/>
  <c r="D38" i="76" s="1"/>
  <c r="O117" i="77"/>
  <c r="O116" i="77"/>
  <c r="O115" i="77" s="1"/>
  <c r="O111" i="77" s="1"/>
  <c r="Q117" i="77"/>
  <c r="Q116" i="77" s="1"/>
  <c r="Q115" i="77" s="1"/>
  <c r="I117" i="77"/>
  <c r="I116" i="77" s="1"/>
  <c r="I115" i="77" s="1"/>
  <c r="P283" i="78"/>
  <c r="P282" i="78"/>
  <c r="R283" i="78"/>
  <c r="R282" i="78" s="1"/>
  <c r="R279" i="78"/>
  <c r="R278" i="78" s="1"/>
  <c r="R272" i="78" s="1"/>
  <c r="L35" i="76" s="1"/>
  <c r="J283" i="78"/>
  <c r="J282" i="78"/>
  <c r="G16" i="65"/>
  <c r="G15" i="65" s="1"/>
  <c r="G33" i="64" s="1"/>
  <c r="F16" i="65"/>
  <c r="F15" i="65"/>
  <c r="C16" i="65"/>
  <c r="C15" i="65" s="1"/>
  <c r="C33" i="64" s="1"/>
  <c r="O124" i="77"/>
  <c r="O123" i="77" s="1"/>
  <c r="O122" i="77" s="1"/>
  <c r="I124" i="77"/>
  <c r="I123" i="77" s="1"/>
  <c r="I122" i="77" s="1"/>
  <c r="P288" i="78"/>
  <c r="J288" i="78"/>
  <c r="J287" i="78"/>
  <c r="O126" i="77"/>
  <c r="O125" i="77" s="1"/>
  <c r="I17" i="75"/>
  <c r="I15" i="75"/>
  <c r="I13" i="75"/>
  <c r="C18" i="64"/>
  <c r="C16" i="64"/>
  <c r="C14" i="64"/>
  <c r="I363" i="77"/>
  <c r="I362" i="77" s="1"/>
  <c r="I361" i="77" s="1"/>
  <c r="I351" i="77"/>
  <c r="I350" i="77" s="1"/>
  <c r="I349" i="77" s="1"/>
  <c r="I303" i="77"/>
  <c r="I277" i="77"/>
  <c r="I276" i="77" s="1"/>
  <c r="I275" i="77" s="1"/>
  <c r="I274" i="77" s="1"/>
  <c r="I258" i="77"/>
  <c r="I257" i="77"/>
  <c r="I256" i="77"/>
  <c r="I264" i="77"/>
  <c r="I263" i="77" s="1"/>
  <c r="I262" i="77" s="1"/>
  <c r="I126" i="77"/>
  <c r="I125" i="77" s="1"/>
  <c r="I104" i="77"/>
  <c r="I103" i="77"/>
  <c r="I102" i="77" s="1"/>
  <c r="I101" i="77" s="1"/>
  <c r="I100" i="77" s="1"/>
  <c r="I97" i="77"/>
  <c r="I96" i="77" s="1"/>
  <c r="I94" i="77"/>
  <c r="I93" i="77"/>
  <c r="I92" i="77" s="1"/>
  <c r="I83" i="77"/>
  <c r="I82" i="77" s="1"/>
  <c r="I81" i="77" s="1"/>
  <c r="I77" i="77"/>
  <c r="I76" i="77" s="1"/>
  <c r="I75" i="77" s="1"/>
  <c r="I33" i="77"/>
  <c r="I32" i="77"/>
  <c r="I31" i="77" s="1"/>
  <c r="I27" i="77" s="1"/>
  <c r="J346" i="78"/>
  <c r="D44" i="76"/>
  <c r="H44" i="76" s="1"/>
  <c r="J307" i="78"/>
  <c r="J306" i="78" s="1"/>
  <c r="J305" i="78"/>
  <c r="J304" i="78" s="1"/>
  <c r="J303" i="78" s="1"/>
  <c r="J302" i="78" s="1"/>
  <c r="J289" i="78"/>
  <c r="J269" i="78"/>
  <c r="J268" i="78" s="1"/>
  <c r="J267" i="78" s="1"/>
  <c r="J256" i="78"/>
  <c r="J255" i="78" s="1"/>
  <c r="J260" i="78"/>
  <c r="J248" i="78"/>
  <c r="J247" i="78"/>
  <c r="J246" i="78" s="1"/>
  <c r="J245" i="78" s="1"/>
  <c r="J244" i="78" s="1"/>
  <c r="J243" i="78"/>
  <c r="D31" i="76" s="1"/>
  <c r="J202" i="78"/>
  <c r="J201" i="78" s="1"/>
  <c r="J139" i="78"/>
  <c r="J138" i="78"/>
  <c r="J124" i="78"/>
  <c r="J123" i="78" s="1"/>
  <c r="J122" i="78" s="1"/>
  <c r="J121" i="78" s="1"/>
  <c r="J117" i="78"/>
  <c r="J120" i="78"/>
  <c r="J119" i="78"/>
  <c r="J115" i="78" s="1"/>
  <c r="J114" i="78"/>
  <c r="J113" i="78" s="1"/>
  <c r="J110" i="78"/>
  <c r="J109" i="78"/>
  <c r="Q65" i="77"/>
  <c r="Q64" i="77" s="1"/>
  <c r="Q63" i="77" s="1"/>
  <c r="P117" i="78"/>
  <c r="P116" i="78"/>
  <c r="O17" i="75"/>
  <c r="Q15" i="75"/>
  <c r="Q13" i="75"/>
  <c r="O13" i="75"/>
  <c r="Q139" i="77"/>
  <c r="Q138" i="77" s="1"/>
  <c r="Q137" i="77"/>
  <c r="Q136" i="77" s="1"/>
  <c r="Q17" i="75"/>
  <c r="Q231" i="77"/>
  <c r="Q230" i="77" s="1"/>
  <c r="Q229" i="77"/>
  <c r="Q228" i="77"/>
  <c r="Q219" i="77" s="1"/>
  <c r="R213" i="78"/>
  <c r="R212" i="78" s="1"/>
  <c r="R117" i="78"/>
  <c r="O83" i="77"/>
  <c r="O82" i="77" s="1"/>
  <c r="O81" i="77" s="1"/>
  <c r="Q83" i="77"/>
  <c r="Q82" i="77" s="1"/>
  <c r="Q81" i="77" s="1"/>
  <c r="Q68" i="77" s="1"/>
  <c r="P114" i="78"/>
  <c r="P113" i="78"/>
  <c r="R114" i="78"/>
  <c r="R113" i="78" s="1"/>
  <c r="P120" i="78"/>
  <c r="P119" i="78"/>
  <c r="R120" i="78"/>
  <c r="R119" i="78" s="1"/>
  <c r="P269" i="78"/>
  <c r="P268" i="78" s="1"/>
  <c r="P267" i="78"/>
  <c r="R269" i="78"/>
  <c r="R268" i="78" s="1"/>
  <c r="R267" i="78" s="1"/>
  <c r="P256" i="78"/>
  <c r="P255" i="78"/>
  <c r="R256" i="78"/>
  <c r="R255" i="78" s="1"/>
  <c r="P260" i="78"/>
  <c r="P259" i="78"/>
  <c r="R260" i="78"/>
  <c r="R259" i="78" s="1"/>
  <c r="P307" i="78"/>
  <c r="P306" i="78" s="1"/>
  <c r="P305" i="78"/>
  <c r="P304" i="78" s="1"/>
  <c r="P303" i="78" s="1"/>
  <c r="P302" i="78" s="1"/>
  <c r="J37" i="76"/>
  <c r="R307" i="78"/>
  <c r="R306" i="78" s="1"/>
  <c r="R305" i="78" s="1"/>
  <c r="R304" i="78"/>
  <c r="R303" i="78" s="1"/>
  <c r="R302" i="78" s="1"/>
  <c r="L37" i="76" s="1"/>
  <c r="L36" i="76" s="1"/>
  <c r="O120" i="77"/>
  <c r="O119" i="77"/>
  <c r="O118" i="77"/>
  <c r="Q120" i="77"/>
  <c r="Q119" i="77" s="1"/>
  <c r="Q118" i="77"/>
  <c r="P285" i="78"/>
  <c r="P284" i="78" s="1"/>
  <c r="R285" i="78"/>
  <c r="R284" i="78"/>
  <c r="O145" i="77"/>
  <c r="O144" i="77" s="1"/>
  <c r="O143" i="77" s="1"/>
  <c r="Q145" i="77"/>
  <c r="Q144" i="77"/>
  <c r="Q143" i="77" s="1"/>
  <c r="Q126" i="77"/>
  <c r="Q125" i="77"/>
  <c r="P300" i="78"/>
  <c r="P299" i="78" s="1"/>
  <c r="R300" i="78"/>
  <c r="R299" i="78"/>
  <c r="P289" i="78"/>
  <c r="P287" i="78" s="1"/>
  <c r="R289" i="78"/>
  <c r="Q351" i="77"/>
  <c r="Q350" i="77"/>
  <c r="Q349" i="77"/>
  <c r="O351" i="77"/>
  <c r="O350" i="77" s="1"/>
  <c r="O349" i="77"/>
  <c r="R139" i="78"/>
  <c r="R138" i="78" s="1"/>
  <c r="P139" i="78"/>
  <c r="P138" i="78"/>
  <c r="Q26" i="77"/>
  <c r="Q25" i="77" s="1"/>
  <c r="Q24" i="77" s="1"/>
  <c r="O26" i="77"/>
  <c r="O25" i="77"/>
  <c r="O24" i="77" s="1"/>
  <c r="R148" i="78"/>
  <c r="R147" i="78"/>
  <c r="P148" i="78"/>
  <c r="P147" i="78" s="1"/>
  <c r="Q33" i="77"/>
  <c r="Q32" i="77"/>
  <c r="Q31" i="77"/>
  <c r="O363" i="77"/>
  <c r="O362" i="77" s="1"/>
  <c r="O361" i="77"/>
  <c r="Q363" i="77"/>
  <c r="Q362" i="77" s="1"/>
  <c r="Q361" i="77" s="1"/>
  <c r="Q342" i="77"/>
  <c r="Q341" i="77" s="1"/>
  <c r="Q340" i="77" s="1"/>
  <c r="Q336" i="77"/>
  <c r="Q335" i="77"/>
  <c r="Q334" i="77"/>
  <c r="Q320" i="77"/>
  <c r="Q319" i="77" s="1"/>
  <c r="Q318" i="77"/>
  <c r="Q250" i="77"/>
  <c r="Q249" i="77" s="1"/>
  <c r="Q248" i="77" s="1"/>
  <c r="Q234" i="77"/>
  <c r="Q233" i="77" s="1"/>
  <c r="Q232" i="77" s="1"/>
  <c r="Q277" i="77"/>
  <c r="Q276" i="77"/>
  <c r="Q275" i="77" s="1"/>
  <c r="Q274" i="77"/>
  <c r="Q258" i="77"/>
  <c r="Q257" i="77" s="1"/>
  <c r="Q256" i="77"/>
  <c r="Q264" i="77"/>
  <c r="Q263" i="77" s="1"/>
  <c r="Q262" i="77" s="1"/>
  <c r="Q94" i="77"/>
  <c r="Q93" i="77" s="1"/>
  <c r="Q92" i="77" s="1"/>
  <c r="Q181" i="77"/>
  <c r="Q180" i="77"/>
  <c r="Q179" i="77"/>
  <c r="Q178" i="77" s="1"/>
  <c r="Q104" i="77"/>
  <c r="Q103" i="77"/>
  <c r="Q102" i="77" s="1"/>
  <c r="Q101" i="77" s="1"/>
  <c r="Q100" i="77" s="1"/>
  <c r="Q90" i="77"/>
  <c r="Q89" i="77" s="1"/>
  <c r="Q88" i="77" s="1"/>
  <c r="Q87" i="77"/>
  <c r="Q86" i="77"/>
  <c r="Q85" i="77"/>
  <c r="Q84" i="77" s="1"/>
  <c r="Q77" i="77"/>
  <c r="Q76" i="77" s="1"/>
  <c r="Q75" i="77" s="1"/>
  <c r="Q38" i="77"/>
  <c r="Q37" i="77" s="1"/>
  <c r="Q36" i="77" s="1"/>
  <c r="Q35" i="77"/>
  <c r="Q34" i="77" s="1"/>
  <c r="R248" i="78"/>
  <c r="R247" i="78" s="1"/>
  <c r="R246" i="78" s="1"/>
  <c r="R245" i="78"/>
  <c r="R244" i="78" s="1"/>
  <c r="R243" i="78" s="1"/>
  <c r="L31" i="76"/>
  <c r="R232" i="78"/>
  <c r="R231" i="78" s="1"/>
  <c r="R227" i="78"/>
  <c r="R226" i="78"/>
  <c r="R223" i="78"/>
  <c r="R215" i="78"/>
  <c r="R214" i="78"/>
  <c r="R209" i="78"/>
  <c r="R208" i="78" s="1"/>
  <c r="R207" i="78"/>
  <c r="R206" i="78"/>
  <c r="R202" i="78"/>
  <c r="R201" i="78" s="1"/>
  <c r="R194" i="78"/>
  <c r="R193" i="78"/>
  <c r="R188" i="78" s="1"/>
  <c r="R187" i="78" s="1"/>
  <c r="R186" i="78" s="1"/>
  <c r="R174" i="78"/>
  <c r="R173" i="78" s="1"/>
  <c r="R166" i="78"/>
  <c r="R165" i="78"/>
  <c r="R129" i="78"/>
  <c r="R128" i="78" s="1"/>
  <c r="R127" i="78" s="1"/>
  <c r="R126" i="78" s="1"/>
  <c r="R125" i="78" s="1"/>
  <c r="L26" i="76" s="1"/>
  <c r="R124" i="78"/>
  <c r="R123" i="78" s="1"/>
  <c r="R122" i="78" s="1"/>
  <c r="R121" i="78" s="1"/>
  <c r="R110" i="78"/>
  <c r="R109" i="78"/>
  <c r="P234" i="78"/>
  <c r="P233" i="78" s="1"/>
  <c r="P232" i="78"/>
  <c r="P231" i="78"/>
  <c r="P227" i="78"/>
  <c r="P226" i="78" s="1"/>
  <c r="P215" i="78"/>
  <c r="P214" i="78"/>
  <c r="P209" i="78"/>
  <c r="P208" i="78" s="1"/>
  <c r="P207" i="78"/>
  <c r="P206" i="78"/>
  <c r="P194" i="78"/>
  <c r="P193" i="78" s="1"/>
  <c r="P166" i="78"/>
  <c r="P165" i="78"/>
  <c r="P129" i="78"/>
  <c r="P128" i="78" s="1"/>
  <c r="P127" i="78" s="1"/>
  <c r="P126" i="78"/>
  <c r="P124" i="78"/>
  <c r="P123" i="78" s="1"/>
  <c r="P122" i="78" s="1"/>
  <c r="P121" i="78"/>
  <c r="P102" i="78" s="1"/>
  <c r="P101" i="78" s="1"/>
  <c r="P110" i="78"/>
  <c r="P109" i="78" s="1"/>
  <c r="O345" i="77"/>
  <c r="O344" i="77"/>
  <c r="O343" i="77"/>
  <c r="O342" i="77"/>
  <c r="O341" i="77" s="1"/>
  <c r="O340" i="77"/>
  <c r="O336" i="77"/>
  <c r="O335" i="77" s="1"/>
  <c r="O334" i="77" s="1"/>
  <c r="O302" i="77"/>
  <c r="O301" i="77" s="1"/>
  <c r="O250" i="77"/>
  <c r="O249" i="77" s="1"/>
  <c r="O248" i="77" s="1"/>
  <c r="O234" i="77"/>
  <c r="O233" i="77"/>
  <c r="O232" i="77" s="1"/>
  <c r="O228" i="77" s="1"/>
  <c r="O277" i="77"/>
  <c r="O276" i="77"/>
  <c r="O275" i="77" s="1"/>
  <c r="O274" i="77"/>
  <c r="O258" i="77"/>
  <c r="O257" i="77" s="1"/>
  <c r="O256" i="77"/>
  <c r="O264" i="77"/>
  <c r="O263" i="77" s="1"/>
  <c r="O262" i="77" s="1"/>
  <c r="O94" i="77"/>
  <c r="O93" i="77"/>
  <c r="O92" i="77" s="1"/>
  <c r="O181" i="77"/>
  <c r="O180" i="77"/>
  <c r="O179" i="77"/>
  <c r="O178" i="77" s="1"/>
  <c r="O177" i="77" s="1"/>
  <c r="O104" i="77"/>
  <c r="O103" i="77"/>
  <c r="O102" i="77" s="1"/>
  <c r="O101" i="77" s="1"/>
  <c r="O100" i="77" s="1"/>
  <c r="O90" i="77"/>
  <c r="O89" i="77" s="1"/>
  <c r="O88" i="77" s="1"/>
  <c r="O87" i="77"/>
  <c r="O86" i="77" s="1"/>
  <c r="O85" i="77" s="1"/>
  <c r="O84" i="77" s="1"/>
  <c r="O77" i="77"/>
  <c r="O76" i="77"/>
  <c r="O75" i="77" s="1"/>
  <c r="G18" i="64"/>
  <c r="F18" i="64"/>
  <c r="G16" i="64"/>
  <c r="F16" i="64"/>
  <c r="G14" i="64"/>
  <c r="G13" i="64"/>
  <c r="F14" i="64"/>
  <c r="D16" i="70"/>
  <c r="B16" i="70"/>
  <c r="Q302" i="77"/>
  <c r="Q74" i="77"/>
  <c r="Q73" i="77" s="1"/>
  <c r="Q72" i="77"/>
  <c r="R108" i="78"/>
  <c r="R107" i="78" s="1"/>
  <c r="P108" i="78"/>
  <c r="P107" i="78"/>
  <c r="O74" i="77"/>
  <c r="O73" i="77" s="1"/>
  <c r="O72" i="77" s="1"/>
  <c r="R346" i="78"/>
  <c r="L44" i="76"/>
  <c r="Q374" i="77"/>
  <c r="Q97" i="77"/>
  <c r="Q96" i="77"/>
  <c r="O97" i="77"/>
  <c r="O96" i="77" s="1"/>
  <c r="O95" i="77" s="1"/>
  <c r="I139" i="77"/>
  <c r="I138" i="77"/>
  <c r="I137" i="77" s="1"/>
  <c r="J298" i="78"/>
  <c r="J297" i="78"/>
  <c r="R180" i="78"/>
  <c r="R179" i="78" s="1"/>
  <c r="R178" i="78" s="1"/>
  <c r="P222" i="78"/>
  <c r="P221" i="78" s="1"/>
  <c r="P220" i="78" s="1"/>
  <c r="O243" i="77"/>
  <c r="O242" i="77"/>
  <c r="O241" i="77"/>
  <c r="O240" i="77" s="1"/>
  <c r="R168" i="78"/>
  <c r="R167" i="78"/>
  <c r="Q348" i="77"/>
  <c r="Q347" i="77" s="1"/>
  <c r="Q346" i="77" s="1"/>
  <c r="R236" i="78"/>
  <c r="R235" i="78" s="1"/>
  <c r="P298" i="78"/>
  <c r="P297" i="78" s="1"/>
  <c r="P296" i="78" s="1"/>
  <c r="P278" i="78" s="1"/>
  <c r="P272" i="78" s="1"/>
  <c r="O139" i="77"/>
  <c r="O138" i="77"/>
  <c r="O137" i="77" s="1"/>
  <c r="P213" i="78"/>
  <c r="P212" i="78"/>
  <c r="P211" i="78" s="1"/>
  <c r="P210" i="78" s="1"/>
  <c r="O231" i="77"/>
  <c r="O230" i="77" s="1"/>
  <c r="O229" i="77" s="1"/>
  <c r="Q124" i="77"/>
  <c r="Q123" i="77" s="1"/>
  <c r="Q122" i="77" s="1"/>
  <c r="Q121" i="77" s="1"/>
  <c r="R288" i="78"/>
  <c r="R287" i="78" s="1"/>
  <c r="R286" i="78" s="1"/>
  <c r="Q345" i="77"/>
  <c r="Q344" i="77"/>
  <c r="Q343" i="77" s="1"/>
  <c r="R234" i="78"/>
  <c r="R233" i="78"/>
  <c r="O33" i="77"/>
  <c r="O32" i="77" s="1"/>
  <c r="O31" i="77" s="1"/>
  <c r="O27" i="77"/>
  <c r="P202" i="78"/>
  <c r="P201" i="78" s="1"/>
  <c r="P198" i="78" s="1"/>
  <c r="P197" i="78" s="1"/>
  <c r="P196" i="78" s="1"/>
  <c r="Q109" i="77"/>
  <c r="Q108" i="77"/>
  <c r="Q107" i="77"/>
  <c r="Q106" i="77" s="1"/>
  <c r="Q105" i="77" s="1"/>
  <c r="R185" i="78"/>
  <c r="R184" i="78" s="1"/>
  <c r="R183" i="78" s="1"/>
  <c r="R182" i="78" s="1"/>
  <c r="R181" i="78" s="1"/>
  <c r="Q243" i="77"/>
  <c r="Q242" i="77"/>
  <c r="Q241" i="77" s="1"/>
  <c r="Q240" i="77" s="1"/>
  <c r="R222" i="78"/>
  <c r="R221" i="78"/>
  <c r="R220" i="78" s="1"/>
  <c r="R159" i="78"/>
  <c r="R158" i="78" s="1"/>
  <c r="I65" i="77"/>
  <c r="I64" i="77"/>
  <c r="I63" i="77" s="1"/>
  <c r="J159" i="78"/>
  <c r="J158" i="78"/>
  <c r="J153" i="78" s="1"/>
  <c r="J222" i="78"/>
  <c r="J221" i="78" s="1"/>
  <c r="J220" i="78" s="1"/>
  <c r="I243" i="77"/>
  <c r="I242" i="77"/>
  <c r="I241" i="77"/>
  <c r="I240" i="77" s="1"/>
  <c r="I239" i="77" s="1"/>
  <c r="I342" i="77"/>
  <c r="I341" i="77" s="1"/>
  <c r="I340" i="77"/>
  <c r="J194" i="78"/>
  <c r="J193" i="78"/>
  <c r="O12" i="75"/>
  <c r="O109" i="77"/>
  <c r="O108" i="77" s="1"/>
  <c r="O107" i="77" s="1"/>
  <c r="O106" i="77" s="1"/>
  <c r="O105" i="77" s="1"/>
  <c r="P185" i="78"/>
  <c r="P184" i="78"/>
  <c r="P183" i="78" s="1"/>
  <c r="P182" i="78" s="1"/>
  <c r="P181" i="78" s="1"/>
  <c r="J129" i="78"/>
  <c r="J128" i="78" s="1"/>
  <c r="J127" i="78" s="1"/>
  <c r="I181" i="77"/>
  <c r="I180" i="77"/>
  <c r="I179" i="77"/>
  <c r="I178" i="77" s="1"/>
  <c r="I177" i="77" s="1"/>
  <c r="I109" i="77"/>
  <c r="I108" i="77"/>
  <c r="I107" i="77" s="1"/>
  <c r="I106" i="77" s="1"/>
  <c r="I105" i="77" s="1"/>
  <c r="J185" i="78"/>
  <c r="J184" i="78"/>
  <c r="J183" i="78"/>
  <c r="J182" i="78" s="1"/>
  <c r="J181" i="78" s="1"/>
  <c r="I345" i="77"/>
  <c r="I344" i="77"/>
  <c r="I343" i="77" s="1"/>
  <c r="J234" i="78"/>
  <c r="J233" i="78" s="1"/>
  <c r="Q12" i="75"/>
  <c r="Q18" i="75" s="1"/>
  <c r="P236" i="78"/>
  <c r="P235" i="78"/>
  <c r="Q238" i="77"/>
  <c r="Q237" i="77" s="1"/>
  <c r="Q236" i="77" s="1"/>
  <c r="Q235" i="77"/>
  <c r="R218" i="78"/>
  <c r="R217" i="78" s="1"/>
  <c r="R216" i="78" s="1"/>
  <c r="J232" i="78"/>
  <c r="J231" i="78"/>
  <c r="I302" i="77"/>
  <c r="I301" i="77" s="1"/>
  <c r="J207" i="78"/>
  <c r="J206" i="78"/>
  <c r="I87" i="77"/>
  <c r="I86" i="77"/>
  <c r="I85" i="77" s="1"/>
  <c r="I84" i="77" s="1"/>
  <c r="J209" i="78"/>
  <c r="J208" i="78" s="1"/>
  <c r="I90" i="77"/>
  <c r="I89" i="77" s="1"/>
  <c r="I88" i="77" s="1"/>
  <c r="P218" i="78"/>
  <c r="P217" i="78" s="1"/>
  <c r="P216" i="78" s="1"/>
  <c r="O238" i="77"/>
  <c r="O237" i="77"/>
  <c r="O236" i="77" s="1"/>
  <c r="O235" i="77" s="1"/>
  <c r="I231" i="77"/>
  <c r="I230" i="77"/>
  <c r="I229" i="77" s="1"/>
  <c r="J213" i="78"/>
  <c r="J212" i="78"/>
  <c r="P106" i="78"/>
  <c r="P105" i="78" s="1"/>
  <c r="P104" i="78" s="1"/>
  <c r="P103" i="78" s="1"/>
  <c r="O71" i="77"/>
  <c r="O70" i="77"/>
  <c r="O69" i="77"/>
  <c r="O68" i="77" s="1"/>
  <c r="Q71" i="77"/>
  <c r="Q70" i="77" s="1"/>
  <c r="Q69" i="77" s="1"/>
  <c r="R106" i="78"/>
  <c r="R105" i="78"/>
  <c r="J108" i="78"/>
  <c r="J107" i="78"/>
  <c r="I12" i="75"/>
  <c r="I74" i="77"/>
  <c r="I73" i="77" s="1"/>
  <c r="I72" i="77"/>
  <c r="I71" i="77"/>
  <c r="I70" i="77" s="1"/>
  <c r="I69" i="77" s="1"/>
  <c r="J106" i="78"/>
  <c r="J105" i="78" s="1"/>
  <c r="J104" i="78" s="1"/>
  <c r="Q199" i="77"/>
  <c r="Q198" i="77" s="1"/>
  <c r="Q197" i="77" s="1"/>
  <c r="R99" i="78"/>
  <c r="R98" i="78"/>
  <c r="O199" i="77"/>
  <c r="O198" i="77"/>
  <c r="O197" i="77"/>
  <c r="P99" i="78"/>
  <c r="P98" i="78" s="1"/>
  <c r="R97" i="78"/>
  <c r="R96" i="78" s="1"/>
  <c r="Q196" i="77"/>
  <c r="Q195" i="77" s="1"/>
  <c r="Q194" i="77" s="1"/>
  <c r="Q188" i="77" s="1"/>
  <c r="Q187" i="77" s="1"/>
  <c r="Q186" i="77" s="1"/>
  <c r="P97" i="78"/>
  <c r="P96" i="78" s="1"/>
  <c r="O196" i="77"/>
  <c r="O195" i="77"/>
  <c r="O194" i="77" s="1"/>
  <c r="P95" i="78"/>
  <c r="O193" i="77"/>
  <c r="O192" i="77"/>
  <c r="R95" i="78"/>
  <c r="Q193" i="77"/>
  <c r="Q192" i="77" s="1"/>
  <c r="P94" i="78"/>
  <c r="P93" i="78" s="1"/>
  <c r="P92" i="78" s="1"/>
  <c r="P91" i="78" s="1"/>
  <c r="P90" i="78" s="1"/>
  <c r="P89" i="78" s="1"/>
  <c r="J23" i="76" s="1"/>
  <c r="O191" i="77"/>
  <c r="O190" i="77" s="1"/>
  <c r="Q191" i="77"/>
  <c r="Q190" i="77"/>
  <c r="R94" i="78"/>
  <c r="J99" i="78"/>
  <c r="J98" i="78" s="1"/>
  <c r="I199" i="77"/>
  <c r="I198" i="77"/>
  <c r="I197" i="77"/>
  <c r="J97" i="78"/>
  <c r="J96" i="78"/>
  <c r="I196" i="77"/>
  <c r="I195" i="77"/>
  <c r="I194" i="77" s="1"/>
  <c r="J95" i="78"/>
  <c r="I193" i="77"/>
  <c r="I192" i="77"/>
  <c r="O218" i="77"/>
  <c r="O217" i="77"/>
  <c r="O216" i="77" s="1"/>
  <c r="O215" i="77"/>
  <c r="P88" i="78"/>
  <c r="P87" i="78"/>
  <c r="P86" i="78" s="1"/>
  <c r="I191" i="77"/>
  <c r="I190" i="77" s="1"/>
  <c r="J94" i="78"/>
  <c r="J93" i="78" s="1"/>
  <c r="Q218" i="77"/>
  <c r="Q217" i="77" s="1"/>
  <c r="Q216" i="77" s="1"/>
  <c r="Q215" i="77"/>
  <c r="R88" i="78"/>
  <c r="R87" i="78" s="1"/>
  <c r="R86" i="78" s="1"/>
  <c r="P75" i="78"/>
  <c r="P74" i="78"/>
  <c r="P73" i="78"/>
  <c r="P72" i="78" s="1"/>
  <c r="P71" i="78" s="1"/>
  <c r="P70" i="78" s="1"/>
  <c r="O214" i="77"/>
  <c r="O213" i="77"/>
  <c r="O212" i="77" s="1"/>
  <c r="O211" i="77"/>
  <c r="I218" i="77"/>
  <c r="I217" i="77"/>
  <c r="I216" i="77" s="1"/>
  <c r="I215" i="77" s="1"/>
  <c r="J88" i="78"/>
  <c r="J87" i="78"/>
  <c r="J86" i="78" s="1"/>
  <c r="R75" i="78"/>
  <c r="R74" i="78" s="1"/>
  <c r="R73" i="78" s="1"/>
  <c r="R72" i="78" s="1"/>
  <c r="R71" i="78" s="1"/>
  <c r="R70" i="78" s="1"/>
  <c r="Q214" i="77"/>
  <c r="Q213" i="77" s="1"/>
  <c r="Q212" i="77" s="1"/>
  <c r="Q211" i="77" s="1"/>
  <c r="Q210" i="77"/>
  <c r="Q209" i="77" s="1"/>
  <c r="Q208" i="77" s="1"/>
  <c r="Q201" i="77" s="1"/>
  <c r="Q200" i="77" s="1"/>
  <c r="R85" i="78"/>
  <c r="R84" i="78" s="1"/>
  <c r="R79" i="78" s="1"/>
  <c r="R78" i="78" s="1"/>
  <c r="R77" i="78" s="1"/>
  <c r="R76" i="78" s="1"/>
  <c r="L22" i="76" s="1"/>
  <c r="P85" i="78"/>
  <c r="P84" i="78" s="1"/>
  <c r="O210" i="77"/>
  <c r="O209" i="77" s="1"/>
  <c r="O208" i="77" s="1"/>
  <c r="R68" i="78"/>
  <c r="R67" i="78"/>
  <c r="P68" i="78"/>
  <c r="P67" i="78" s="1"/>
  <c r="P81" i="78"/>
  <c r="P80" i="78"/>
  <c r="O204" i="77"/>
  <c r="O203" i="77" s="1"/>
  <c r="O202" i="77" s="1"/>
  <c r="Q204" i="77"/>
  <c r="Q203" i="77" s="1"/>
  <c r="Q202" i="77" s="1"/>
  <c r="R81" i="78"/>
  <c r="R80" i="78"/>
  <c r="R66" i="78"/>
  <c r="Q333" i="77"/>
  <c r="Q332" i="77" s="1"/>
  <c r="O333" i="77"/>
  <c r="O332" i="77" s="1"/>
  <c r="O329" i="77" s="1"/>
  <c r="P66" i="78"/>
  <c r="P64" i="78" s="1"/>
  <c r="I214" i="77"/>
  <c r="I213" i="77" s="1"/>
  <c r="I212" i="77" s="1"/>
  <c r="I211" i="77" s="1"/>
  <c r="J75" i="78"/>
  <c r="J74" i="78" s="1"/>
  <c r="J73" i="78" s="1"/>
  <c r="J72" i="78" s="1"/>
  <c r="J71" i="78" s="1"/>
  <c r="J70" i="78"/>
  <c r="D21" i="76" s="1"/>
  <c r="H21" i="76" s="1"/>
  <c r="O331" i="77"/>
  <c r="O330" i="77" s="1"/>
  <c r="P65" i="78"/>
  <c r="Q331" i="77"/>
  <c r="Q330" i="77" s="1"/>
  <c r="Q329" i="77" s="1"/>
  <c r="R65" i="78"/>
  <c r="R64" i="78" s="1"/>
  <c r="R63" i="78"/>
  <c r="Q328" i="77"/>
  <c r="Q327" i="77" s="1"/>
  <c r="I210" i="77"/>
  <c r="I209" i="77" s="1"/>
  <c r="I208" i="77" s="1"/>
  <c r="I201" i="77" s="1"/>
  <c r="J85" i="78"/>
  <c r="J84" i="78" s="1"/>
  <c r="Q326" i="77"/>
  <c r="Q325" i="77"/>
  <c r="Q324" i="77" s="1"/>
  <c r="I204" i="77"/>
  <c r="I203" i="77" s="1"/>
  <c r="I202" i="77" s="1"/>
  <c r="J81" i="78"/>
  <c r="J80" i="78" s="1"/>
  <c r="J79" i="78" s="1"/>
  <c r="O328" i="77"/>
  <c r="O327" i="77" s="1"/>
  <c r="P63" i="78"/>
  <c r="P61" i="78"/>
  <c r="J68" i="78"/>
  <c r="J67" i="78" s="1"/>
  <c r="P62" i="78"/>
  <c r="O323" i="77"/>
  <c r="O322" i="77"/>
  <c r="O321" i="77" s="1"/>
  <c r="P60" i="78"/>
  <c r="P59" i="78" s="1"/>
  <c r="R60" i="78"/>
  <c r="R59" i="78" s="1"/>
  <c r="I331" i="77"/>
  <c r="I330" i="77"/>
  <c r="I329" i="77" s="1"/>
  <c r="J65" i="78"/>
  <c r="I328" i="77"/>
  <c r="I327" i="77"/>
  <c r="J63" i="78"/>
  <c r="J61" i="78" s="1"/>
  <c r="P58" i="78"/>
  <c r="P57" i="78" s="1"/>
  <c r="O311" i="77"/>
  <c r="O310" i="77"/>
  <c r="O309" i="77"/>
  <c r="Q311" i="77"/>
  <c r="Q310" i="77"/>
  <c r="Q309" i="77"/>
  <c r="R58" i="78"/>
  <c r="R57" i="78" s="1"/>
  <c r="Q308" i="77"/>
  <c r="Q307" i="77" s="1"/>
  <c r="Q306" i="77"/>
  <c r="R56" i="78"/>
  <c r="R55" i="78"/>
  <c r="P56" i="78"/>
  <c r="P55" i="78"/>
  <c r="O308" i="77"/>
  <c r="O307" i="77"/>
  <c r="O306" i="77" s="1"/>
  <c r="O305" i="77"/>
  <c r="O304" i="77" s="1"/>
  <c r="Q305" i="77"/>
  <c r="Q304" i="77" s="1"/>
  <c r="O298" i="77"/>
  <c r="O297" i="77" s="1"/>
  <c r="P52" i="78"/>
  <c r="P51" i="78" s="1"/>
  <c r="P50" i="78" s="1"/>
  <c r="P49" i="78" s="1"/>
  <c r="P48" i="78" s="1"/>
  <c r="Q298" i="77"/>
  <c r="Q297" i="77" s="1"/>
  <c r="R52" i="78"/>
  <c r="J58" i="78"/>
  <c r="J57" i="78"/>
  <c r="J50" i="78" s="1"/>
  <c r="J49" i="78" s="1"/>
  <c r="J48" i="78" s="1"/>
  <c r="I311" i="77"/>
  <c r="I310" i="77" s="1"/>
  <c r="I309" i="77" s="1"/>
  <c r="R47" i="78"/>
  <c r="R46" i="78" s="1"/>
  <c r="R45" i="78" s="1"/>
  <c r="R41" i="78" s="1"/>
  <c r="Q227" i="77"/>
  <c r="Q226" i="77" s="1"/>
  <c r="Q225" i="77" s="1"/>
  <c r="Q224" i="77" s="1"/>
  <c r="I308" i="77"/>
  <c r="I307" i="77" s="1"/>
  <c r="I306" i="77" s="1"/>
  <c r="J56" i="78"/>
  <c r="J55" i="78"/>
  <c r="O227" i="77"/>
  <c r="O226" i="77" s="1"/>
  <c r="O225" i="77" s="1"/>
  <c r="O224" i="77"/>
  <c r="O219" i="77" s="1"/>
  <c r="P47" i="78"/>
  <c r="P46" i="78" s="1"/>
  <c r="P45" i="78" s="1"/>
  <c r="I305" i="77"/>
  <c r="I304" i="77"/>
  <c r="I300" i="77"/>
  <c r="I299" i="77" s="1"/>
  <c r="I296" i="77" s="1"/>
  <c r="I295" i="77" s="1"/>
  <c r="I294" i="77" s="1"/>
  <c r="I293" i="77" s="1"/>
  <c r="Q142" i="77"/>
  <c r="Q141" i="77" s="1"/>
  <c r="Q140" i="77"/>
  <c r="R40" i="78"/>
  <c r="R39" i="78" s="1"/>
  <c r="R38" i="78" s="1"/>
  <c r="R37" i="78" s="1"/>
  <c r="P40" i="78"/>
  <c r="P39" i="78" s="1"/>
  <c r="P38" i="78" s="1"/>
  <c r="P37" i="78" s="1"/>
  <c r="O142" i="77"/>
  <c r="O141" i="77"/>
  <c r="O140" i="77"/>
  <c r="J52" i="78"/>
  <c r="I298" i="77"/>
  <c r="I297" i="77"/>
  <c r="I227" i="77"/>
  <c r="I226" i="77"/>
  <c r="I225" i="77" s="1"/>
  <c r="I224" i="77"/>
  <c r="J47" i="78"/>
  <c r="J46" i="78"/>
  <c r="J45" i="78" s="1"/>
  <c r="P44" i="78"/>
  <c r="P43" i="78" s="1"/>
  <c r="P42" i="78"/>
  <c r="P41" i="78" s="1"/>
  <c r="O223" i="77"/>
  <c r="O222" i="77" s="1"/>
  <c r="O221" i="77" s="1"/>
  <c r="O220" i="77"/>
  <c r="J40" i="78"/>
  <c r="J39" i="78" s="1"/>
  <c r="J38" i="78" s="1"/>
  <c r="J37" i="78" s="1"/>
  <c r="I142" i="77"/>
  <c r="I141" i="77" s="1"/>
  <c r="I140" i="77" s="1"/>
  <c r="Q289" i="77"/>
  <c r="Q288" i="77" s="1"/>
  <c r="R23" i="78"/>
  <c r="R20" i="78" s="1"/>
  <c r="R19" i="78" s="1"/>
  <c r="R22" i="78"/>
  <c r="Q287" i="77"/>
  <c r="Q286" i="77" s="1"/>
  <c r="P23" i="78"/>
  <c r="O289" i="77"/>
  <c r="O288" i="77"/>
  <c r="R21" i="78"/>
  <c r="Q285" i="77"/>
  <c r="Q284" i="77" s="1"/>
  <c r="Q283" i="77" s="1"/>
  <c r="P22" i="78"/>
  <c r="O287" i="77"/>
  <c r="O286" i="77" s="1"/>
  <c r="O285" i="77"/>
  <c r="O284" i="77"/>
  <c r="P21" i="78"/>
  <c r="I289" i="77"/>
  <c r="I288" i="77" s="1"/>
  <c r="J23" i="78"/>
  <c r="I287" i="77"/>
  <c r="I286" i="77" s="1"/>
  <c r="J22" i="78"/>
  <c r="I285" i="77"/>
  <c r="I284" i="77"/>
  <c r="J21" i="78"/>
  <c r="J20" i="78" s="1"/>
  <c r="J19" i="78" s="1"/>
  <c r="J321" i="78"/>
  <c r="J320" i="78"/>
  <c r="Q176" i="77"/>
  <c r="Q175" i="77" s="1"/>
  <c r="Q174" i="77" s="1"/>
  <c r="Q154" i="77"/>
  <c r="Q153" i="77" s="1"/>
  <c r="Q152" i="77" s="1"/>
  <c r="O176" i="77"/>
  <c r="O175" i="77" s="1"/>
  <c r="O174" i="77" s="1"/>
  <c r="O167" i="77" s="1"/>
  <c r="O166" i="77" s="1"/>
  <c r="P321" i="78"/>
  <c r="P320" i="78"/>
  <c r="J35" i="78"/>
  <c r="J34" i="78" s="1"/>
  <c r="J33" i="78" s="1"/>
  <c r="J32" i="78"/>
  <c r="J31" i="78" s="1"/>
  <c r="J30" i="78" s="1"/>
  <c r="D18" i="76" s="1"/>
  <c r="H18" i="76" s="1"/>
  <c r="I154" i="77"/>
  <c r="I153" i="77" s="1"/>
  <c r="I152" i="77" s="1"/>
  <c r="P332" i="78"/>
  <c r="P331" i="78" s="1"/>
  <c r="P328" i="78" s="1"/>
  <c r="P327" i="78" s="1"/>
  <c r="R332" i="78"/>
  <c r="R331" i="78" s="1"/>
  <c r="R328" i="78" s="1"/>
  <c r="R327" i="78" s="1"/>
  <c r="R315" i="78" s="1"/>
  <c r="R314" i="78" s="1"/>
  <c r="O154" i="77"/>
  <c r="O153" i="77"/>
  <c r="O152" i="77" s="1"/>
  <c r="J319" i="78"/>
  <c r="J318" i="78" s="1"/>
  <c r="P319" i="78"/>
  <c r="P318" i="78"/>
  <c r="P317" i="78" s="1"/>
  <c r="P316" i="78" s="1"/>
  <c r="P315" i="78" s="1"/>
  <c r="P314" i="78" s="1"/>
  <c r="R319" i="78"/>
  <c r="R318" i="78" s="1"/>
  <c r="I292" i="77"/>
  <c r="I291" i="77" s="1"/>
  <c r="I290" i="77" s="1"/>
  <c r="Q151" i="77"/>
  <c r="Q150" i="77"/>
  <c r="Q149" i="77" s="1"/>
  <c r="O151" i="77"/>
  <c r="O150" i="77" s="1"/>
  <c r="O149" i="77" s="1"/>
  <c r="O148" i="77" s="1"/>
  <c r="I354" i="77"/>
  <c r="I353" i="77" s="1"/>
  <c r="I352" i="77" s="1"/>
  <c r="I151" i="77"/>
  <c r="I150" i="77"/>
  <c r="I149" i="77" s="1"/>
  <c r="I148" i="77" s="1"/>
  <c r="I147" i="77" s="1"/>
  <c r="Q292" i="77"/>
  <c r="Q291" i="77"/>
  <c r="Q290" i="77" s="1"/>
  <c r="O292" i="77"/>
  <c r="O291" i="77"/>
  <c r="O290" i="77"/>
  <c r="R29" i="78"/>
  <c r="R28" i="78" s="1"/>
  <c r="R27" i="78" s="1"/>
  <c r="R26" i="78" s="1"/>
  <c r="R25" i="78"/>
  <c r="R24" i="78" s="1"/>
  <c r="L17" i="76" s="1"/>
  <c r="P29" i="78"/>
  <c r="P28" i="78" s="1"/>
  <c r="P27" i="78" s="1"/>
  <c r="P26" i="78" s="1"/>
  <c r="P25" i="78" s="1"/>
  <c r="P24" i="78" s="1"/>
  <c r="J17" i="76" s="1"/>
  <c r="J29" i="78"/>
  <c r="J28" i="78"/>
  <c r="J27" i="78" s="1"/>
  <c r="J26" i="78" s="1"/>
  <c r="J25" i="78" s="1"/>
  <c r="J24" i="78" s="1"/>
  <c r="D17" i="76"/>
  <c r="H17" i="76" s="1"/>
  <c r="R298" i="78"/>
  <c r="R297" i="78"/>
  <c r="O326" i="77"/>
  <c r="O325" i="77" s="1"/>
  <c r="O324" i="77" s="1"/>
  <c r="R164" i="78"/>
  <c r="R163" i="78" s="1"/>
  <c r="R162" i="78" s="1"/>
  <c r="R161" i="78" s="1"/>
  <c r="R160" i="78" s="1"/>
  <c r="I360" i="77"/>
  <c r="I359" i="77" s="1"/>
  <c r="I358" i="77"/>
  <c r="J137" i="78"/>
  <c r="J136" i="78" s="1"/>
  <c r="P164" i="78"/>
  <c r="P163" i="78" s="1"/>
  <c r="I374" i="77"/>
  <c r="J374" i="77"/>
  <c r="K135" i="77"/>
  <c r="K134" i="77" s="1"/>
  <c r="K133" i="77" s="1"/>
  <c r="L295" i="78"/>
  <c r="L294" i="78" s="1"/>
  <c r="K161" i="77"/>
  <c r="K160" i="77"/>
  <c r="K159" i="77" s="1"/>
  <c r="K158" i="77" s="1"/>
  <c r="L326" i="78"/>
  <c r="L325" i="78"/>
  <c r="L324" i="78" s="1"/>
  <c r="K26" i="77"/>
  <c r="K25" i="77" s="1"/>
  <c r="K24" i="77"/>
  <c r="L148" i="78"/>
  <c r="L147" i="78"/>
  <c r="L144" i="78"/>
  <c r="L143" i="78" s="1"/>
  <c r="L142" i="78" s="1"/>
  <c r="L218" i="78"/>
  <c r="L217" i="78"/>
  <c r="L216" i="78" s="1"/>
  <c r="K238" i="77"/>
  <c r="K237" i="77"/>
  <c r="K236" i="77"/>
  <c r="K235" i="77" s="1"/>
  <c r="K250" i="77"/>
  <c r="K249" i="77"/>
  <c r="K248" i="77"/>
  <c r="K244" i="77" s="1"/>
  <c r="L227" i="78"/>
  <c r="L226" i="78" s="1"/>
  <c r="K132" i="77"/>
  <c r="K131" i="77" s="1"/>
  <c r="K130" i="77" s="1"/>
  <c r="L293" i="78"/>
  <c r="L292" i="78"/>
  <c r="K234" i="77"/>
  <c r="K233" i="77"/>
  <c r="K232" i="77" s="1"/>
  <c r="K228" i="77"/>
  <c r="L215" i="78"/>
  <c r="L214" i="78" s="1"/>
  <c r="L242" i="78"/>
  <c r="L241" i="78" s="1"/>
  <c r="L230" i="78" s="1"/>
  <c r="L229" i="78" s="1"/>
  <c r="L228" i="78" s="1"/>
  <c r="K372" i="77"/>
  <c r="K371" i="77" s="1"/>
  <c r="K370" i="77" s="1"/>
  <c r="L285" i="78"/>
  <c r="L284" i="78"/>
  <c r="K120" i="77"/>
  <c r="K119" i="77"/>
  <c r="K118" i="77"/>
  <c r="K300" i="77"/>
  <c r="K299" i="77" s="1"/>
  <c r="K296" i="77" s="1"/>
  <c r="L53" i="78"/>
  <c r="L51" i="78"/>
  <c r="L50" i="78" s="1"/>
  <c r="L49" i="78" s="1"/>
  <c r="L48" i="78" s="1"/>
  <c r="L36" i="78" s="1"/>
  <c r="F19" i="76" s="1"/>
  <c r="K269" i="77"/>
  <c r="K268" i="77"/>
  <c r="K267" i="77" s="1"/>
  <c r="L263" i="78"/>
  <c r="L262" i="78" s="1"/>
  <c r="K129" i="77"/>
  <c r="K128" i="77" s="1"/>
  <c r="K127" i="77" s="1"/>
  <c r="K121" i="77" s="1"/>
  <c r="L291" i="78"/>
  <c r="L290" i="78"/>
  <c r="L300" i="78"/>
  <c r="L299" i="78" s="1"/>
  <c r="K145" i="77"/>
  <c r="K144" i="77" s="1"/>
  <c r="K143" i="77" s="1"/>
  <c r="L332" i="78"/>
  <c r="L331" i="78"/>
  <c r="K176" i="77"/>
  <c r="K175" i="77" s="1"/>
  <c r="K174" i="77" s="1"/>
  <c r="K169" i="79"/>
  <c r="J132" i="79"/>
  <c r="J131" i="79" s="1"/>
  <c r="D13" i="64"/>
  <c r="I145" i="77"/>
  <c r="I144" i="77"/>
  <c r="I143" i="77"/>
  <c r="J280" i="79"/>
  <c r="J275" i="79" s="1"/>
  <c r="N281" i="79"/>
  <c r="M120" i="77"/>
  <c r="M119" i="77"/>
  <c r="M118" i="77" s="1"/>
  <c r="N214" i="79"/>
  <c r="M238" i="77"/>
  <c r="J69" i="79"/>
  <c r="J285" i="78"/>
  <c r="J284" i="78" s="1"/>
  <c r="J279" i="78" s="1"/>
  <c r="I372" i="77"/>
  <c r="I371" i="77" s="1"/>
  <c r="I370" i="77" s="1"/>
  <c r="N221" i="79"/>
  <c r="J354" i="79"/>
  <c r="N354" i="79" s="1"/>
  <c r="N259" i="79"/>
  <c r="M269" i="77" s="1"/>
  <c r="M268" i="77" s="1"/>
  <c r="M267" i="77" s="1"/>
  <c r="K242" i="79"/>
  <c r="K241" i="79" s="1"/>
  <c r="K240" i="79" s="1"/>
  <c r="J295" i="78"/>
  <c r="J294" i="78" s="1"/>
  <c r="J44" i="78"/>
  <c r="J43" i="78"/>
  <c r="J42" i="78"/>
  <c r="I238" i="77"/>
  <c r="I237" i="77"/>
  <c r="I236" i="77"/>
  <c r="I235" i="77"/>
  <c r="J164" i="78"/>
  <c r="J163" i="78"/>
  <c r="J60" i="78"/>
  <c r="J59" i="78"/>
  <c r="K41" i="77"/>
  <c r="K40" i="77"/>
  <c r="K39" i="77"/>
  <c r="J159" i="79"/>
  <c r="I176" i="77"/>
  <c r="I175" i="77"/>
  <c r="I174" i="77" s="1"/>
  <c r="O360" i="77"/>
  <c r="O359" i="77" s="1"/>
  <c r="O358" i="77"/>
  <c r="O261" i="77"/>
  <c r="O260" i="77"/>
  <c r="O259" i="77"/>
  <c r="K174" i="78"/>
  <c r="K173" i="78"/>
  <c r="P180" i="78"/>
  <c r="P179" i="78"/>
  <c r="P178" i="78" s="1"/>
  <c r="P177" i="78" s="1"/>
  <c r="N247" i="77"/>
  <c r="N246" i="77"/>
  <c r="N245" i="77" s="1"/>
  <c r="N244" i="77" s="1"/>
  <c r="J290" i="79"/>
  <c r="N290" i="79" s="1"/>
  <c r="I135" i="77"/>
  <c r="I134" i="77" s="1"/>
  <c r="I133" i="77" s="1"/>
  <c r="O319" i="78"/>
  <c r="O318" i="78"/>
  <c r="O317" i="78" s="1"/>
  <c r="O316" i="78" s="1"/>
  <c r="O315" i="78" s="1"/>
  <c r="O314" i="78" s="1"/>
  <c r="O313" i="78" s="1"/>
  <c r="I120" i="77"/>
  <c r="I119" i="77" s="1"/>
  <c r="I118" i="77" s="1"/>
  <c r="I111" i="77"/>
  <c r="K247" i="77"/>
  <c r="K246" i="77" s="1"/>
  <c r="K245" i="77" s="1"/>
  <c r="J326" i="78"/>
  <c r="J325" i="78"/>
  <c r="J324" i="78" s="1"/>
  <c r="K243" i="77"/>
  <c r="K242" i="77" s="1"/>
  <c r="K241" i="77" s="1"/>
  <c r="K240" i="77" s="1"/>
  <c r="N261" i="77"/>
  <c r="N260" i="77"/>
  <c r="N259" i="77" s="1"/>
  <c r="N252" i="77" s="1"/>
  <c r="J332" i="78"/>
  <c r="J331" i="78"/>
  <c r="J328" i="78" s="1"/>
  <c r="J327" i="78" s="1"/>
  <c r="J300" i="78"/>
  <c r="J299" i="78"/>
  <c r="J296" i="78"/>
  <c r="I247" i="77"/>
  <c r="I246" i="77" s="1"/>
  <c r="I245" i="77" s="1"/>
  <c r="M71" i="77"/>
  <c r="M70" i="77" s="1"/>
  <c r="M69" i="77" s="1"/>
  <c r="L107" i="79"/>
  <c r="L100" i="79" s="1"/>
  <c r="L99" i="79" s="1"/>
  <c r="L98" i="79" s="1"/>
  <c r="L97" i="79" s="1"/>
  <c r="J327" i="79"/>
  <c r="N357" i="77"/>
  <c r="N356" i="77"/>
  <c r="N355" i="77" s="1"/>
  <c r="J286" i="79"/>
  <c r="L225" i="78"/>
  <c r="L224" i="78"/>
  <c r="L223" i="78" s="1"/>
  <c r="L312" i="78"/>
  <c r="L311" i="78" s="1"/>
  <c r="L310" i="78" s="1"/>
  <c r="L309" i="78"/>
  <c r="L308" i="78" s="1"/>
  <c r="F38" i="76" s="1"/>
  <c r="L171" i="79"/>
  <c r="J171" i="79"/>
  <c r="N171" i="79" s="1"/>
  <c r="K222" i="79"/>
  <c r="K201" i="79"/>
  <c r="J288" i="79"/>
  <c r="N288" i="79" s="1"/>
  <c r="Q207" i="79"/>
  <c r="Q206" i="79"/>
  <c r="Q201" i="79"/>
  <c r="Q200" i="79" s="1"/>
  <c r="Q199" i="79" s="1"/>
  <c r="N372" i="77"/>
  <c r="N371" i="77" s="1"/>
  <c r="N370" i="77" s="1"/>
  <c r="J220" i="79"/>
  <c r="J219" i="79"/>
  <c r="L112" i="78"/>
  <c r="L111" i="78"/>
  <c r="J55" i="79"/>
  <c r="N55" i="79"/>
  <c r="N85" i="78"/>
  <c r="N84" i="78"/>
  <c r="J258" i="79"/>
  <c r="J235" i="79"/>
  <c r="N235" i="79" s="1"/>
  <c r="Q354" i="77"/>
  <c r="Q353" i="77" s="1"/>
  <c r="Q352" i="77" s="1"/>
  <c r="O348" i="77"/>
  <c r="O347" i="77" s="1"/>
  <c r="O346" i="77" s="1"/>
  <c r="I369" i="77"/>
  <c r="I368" i="77"/>
  <c r="I367" i="77" s="1"/>
  <c r="J222" i="79"/>
  <c r="L63" i="79"/>
  <c r="N56" i="79"/>
  <c r="M323" i="77" s="1"/>
  <c r="M322" i="77" s="1"/>
  <c r="M321" i="77" s="1"/>
  <c r="J242" i="78"/>
  <c r="J241" i="78" s="1"/>
  <c r="L217" i="79"/>
  <c r="I269" i="77"/>
  <c r="I268" i="77"/>
  <c r="I267" i="77" s="1"/>
  <c r="L222" i="78"/>
  <c r="L221" i="78"/>
  <c r="L220" i="78"/>
  <c r="J237" i="79"/>
  <c r="N237" i="79" s="1"/>
  <c r="J168" i="78"/>
  <c r="J167" i="78" s="1"/>
  <c r="J162" i="78" s="1"/>
  <c r="J161" i="78" s="1"/>
  <c r="J160" i="78" s="1"/>
  <c r="I339" i="77"/>
  <c r="I338" i="77" s="1"/>
  <c r="I337" i="77"/>
  <c r="O303" i="77"/>
  <c r="J240" i="78"/>
  <c r="J239" i="78" s="1"/>
  <c r="L330" i="78"/>
  <c r="L329" i="78"/>
  <c r="L328" i="78" s="1"/>
  <c r="L327" i="78" s="1"/>
  <c r="O321" i="79"/>
  <c r="J163" i="79"/>
  <c r="I223" i="77"/>
  <c r="I222" i="77"/>
  <c r="I221" i="77" s="1"/>
  <c r="I220" i="77" s="1"/>
  <c r="O320" i="77"/>
  <c r="O319" i="77"/>
  <c r="O318" i="77" s="1"/>
  <c r="P248" i="78"/>
  <c r="P247" i="78"/>
  <c r="P246" i="78"/>
  <c r="P245" i="78" s="1"/>
  <c r="P244" i="78" s="1"/>
  <c r="P243" i="78" s="1"/>
  <c r="J31" i="76" s="1"/>
  <c r="K366" i="77"/>
  <c r="K365" i="77" s="1"/>
  <c r="K364" i="77" s="1"/>
  <c r="K170" i="77"/>
  <c r="K169" i="77" s="1"/>
  <c r="K168" i="77" s="1"/>
  <c r="S88" i="79"/>
  <c r="S87" i="79"/>
  <c r="S86" i="79" s="1"/>
  <c r="S85" i="79" s="1"/>
  <c r="M353" i="79"/>
  <c r="M352" i="79"/>
  <c r="M351" i="79" s="1"/>
  <c r="M350" i="79" s="1"/>
  <c r="M349" i="79" s="1"/>
  <c r="N97" i="78"/>
  <c r="N96" i="78"/>
  <c r="J215" i="78"/>
  <c r="J214" i="78"/>
  <c r="J211" i="78" s="1"/>
  <c r="J218" i="78"/>
  <c r="J217" i="78" s="1"/>
  <c r="J216" i="78" s="1"/>
  <c r="J210" i="78" s="1"/>
  <c r="J148" i="78"/>
  <c r="J147" i="78" s="1"/>
  <c r="J144" i="78" s="1"/>
  <c r="J143" i="78" s="1"/>
  <c r="J142" i="78" s="1"/>
  <c r="I26" i="77"/>
  <c r="I25" i="77"/>
  <c r="I24" i="77" s="1"/>
  <c r="O269" i="77"/>
  <c r="O268" i="77" s="1"/>
  <c r="O267" i="77"/>
  <c r="N144" i="79"/>
  <c r="N148" i="78" s="1"/>
  <c r="N211" i="79"/>
  <c r="N215" i="78" s="1"/>
  <c r="N214" i="78" s="1"/>
  <c r="I234" i="77"/>
  <c r="I233" i="77"/>
  <c r="I232" i="77" s="1"/>
  <c r="Q300" i="77"/>
  <c r="Q299" i="77" s="1"/>
  <c r="K80" i="77"/>
  <c r="K79" i="77" s="1"/>
  <c r="K78" i="77" s="1"/>
  <c r="K68" i="77" s="1"/>
  <c r="P163" i="79"/>
  <c r="O339" i="77"/>
  <c r="O338" i="77"/>
  <c r="O337" i="77" s="1"/>
  <c r="P168" i="78"/>
  <c r="P167" i="78" s="1"/>
  <c r="M88" i="79"/>
  <c r="I333" i="77"/>
  <c r="I332" i="77"/>
  <c r="J60" i="79"/>
  <c r="N60" i="79" s="1"/>
  <c r="N308" i="79"/>
  <c r="K51" i="77"/>
  <c r="K50" i="77"/>
  <c r="K49" i="77"/>
  <c r="K48" i="77" s="1"/>
  <c r="N58" i="79"/>
  <c r="I326" i="77"/>
  <c r="I325" i="77" s="1"/>
  <c r="I324" i="77" s="1"/>
  <c r="J57" i="79"/>
  <c r="J62" i="78"/>
  <c r="N62" i="79"/>
  <c r="R253" i="79"/>
  <c r="R248" i="79" s="1"/>
  <c r="R258" i="78"/>
  <c r="R257" i="78" s="1"/>
  <c r="Q261" i="77"/>
  <c r="Q260" i="77"/>
  <c r="Q259" i="77" s="1"/>
  <c r="J161" i="79"/>
  <c r="I336" i="77"/>
  <c r="I335" i="77"/>
  <c r="I334" i="77" s="1"/>
  <c r="J166" i="78"/>
  <c r="J165" i="78" s="1"/>
  <c r="M346" i="79"/>
  <c r="M345" i="79"/>
  <c r="M344" i="79"/>
  <c r="M343" i="79" s="1"/>
  <c r="M342" i="79" s="1"/>
  <c r="M341" i="79" s="1"/>
  <c r="N322" i="79"/>
  <c r="M161" i="77"/>
  <c r="M160" i="77" s="1"/>
  <c r="M159" i="77" s="1"/>
  <c r="M158" i="77" s="1"/>
  <c r="I161" i="77"/>
  <c r="I160" i="77" s="1"/>
  <c r="I159" i="77"/>
  <c r="I158" i="77" s="1"/>
  <c r="J321" i="79"/>
  <c r="N296" i="79"/>
  <c r="N300" i="78"/>
  <c r="N299" i="78" s="1"/>
  <c r="N296" i="78" s="1"/>
  <c r="J295" i="79"/>
  <c r="N289" i="79"/>
  <c r="J293" i="78"/>
  <c r="J292" i="78" s="1"/>
  <c r="J286" i="78" s="1"/>
  <c r="I132" i="77"/>
  <c r="I131" i="77" s="1"/>
  <c r="I130" i="77"/>
  <c r="N287" i="79"/>
  <c r="I129" i="77"/>
  <c r="I128" i="77"/>
  <c r="I127" i="77" s="1"/>
  <c r="J291" i="78"/>
  <c r="J290" i="78" s="1"/>
  <c r="J253" i="79"/>
  <c r="J258" i="78"/>
  <c r="J257" i="78" s="1"/>
  <c r="N254" i="79"/>
  <c r="I261" i="77"/>
  <c r="I260" i="77"/>
  <c r="I259" i="77" s="1"/>
  <c r="Q223" i="77"/>
  <c r="Q222" i="77"/>
  <c r="Q221" i="77"/>
  <c r="Q220" i="77" s="1"/>
  <c r="N162" i="79"/>
  <c r="N166" i="78"/>
  <c r="N165" i="78"/>
  <c r="O374" i="77"/>
  <c r="P346" i="78"/>
  <c r="J44" i="76"/>
  <c r="J231" i="79"/>
  <c r="N231" i="79" s="1"/>
  <c r="J236" i="78"/>
  <c r="J235" i="78" s="1"/>
  <c r="N160" i="79"/>
  <c r="M320" i="77" s="1"/>
  <c r="M319" i="77" s="1"/>
  <c r="M318" i="77" s="1"/>
  <c r="I320" i="77"/>
  <c r="I319" i="77" s="1"/>
  <c r="I318" i="77" s="1"/>
  <c r="J47" i="79"/>
  <c r="N47" i="79"/>
  <c r="N49" i="79"/>
  <c r="J53" i="78"/>
  <c r="J28" i="79"/>
  <c r="N172" i="79"/>
  <c r="N326" i="79"/>
  <c r="M348" i="77"/>
  <c r="M347" i="77"/>
  <c r="M346" i="77"/>
  <c r="O192" i="78"/>
  <c r="O191" i="78" s="1"/>
  <c r="L27" i="79"/>
  <c r="L26" i="79"/>
  <c r="L25" i="79"/>
  <c r="L16" i="79" s="1"/>
  <c r="L15" i="79" s="1"/>
  <c r="N40" i="78"/>
  <c r="N39" i="78"/>
  <c r="N38" i="78" s="1"/>
  <c r="N37" i="78" s="1"/>
  <c r="O108" i="78"/>
  <c r="O107" i="78" s="1"/>
  <c r="O221" i="78"/>
  <c r="O220" i="78"/>
  <c r="O219" i="78" s="1"/>
  <c r="O236" i="78"/>
  <c r="O235" i="78" s="1"/>
  <c r="N348" i="77"/>
  <c r="N347" i="77"/>
  <c r="N346" i="77" s="1"/>
  <c r="O269" i="78"/>
  <c r="O268" i="78" s="1"/>
  <c r="O267" i="78" s="1"/>
  <c r="N135" i="77"/>
  <c r="N134" i="77"/>
  <c r="N133" i="77" s="1"/>
  <c r="O320" i="79"/>
  <c r="L68" i="79"/>
  <c r="L67" i="79" s="1"/>
  <c r="L66" i="79" s="1"/>
  <c r="L65" i="79" s="1"/>
  <c r="J169" i="79"/>
  <c r="J174" i="78"/>
  <c r="J173" i="78"/>
  <c r="I38" i="77"/>
  <c r="I37" i="77" s="1"/>
  <c r="I36" i="77" s="1"/>
  <c r="I35" i="77" s="1"/>
  <c r="I34" i="77" s="1"/>
  <c r="J227" i="78"/>
  <c r="J226" i="78" s="1"/>
  <c r="J223" i="78" s="1"/>
  <c r="J219" i="78" s="1"/>
  <c r="I250" i="77"/>
  <c r="I249" i="77" s="1"/>
  <c r="I248" i="77" s="1"/>
  <c r="E18" i="68"/>
  <c r="Q158" i="79"/>
  <c r="Q157" i="79"/>
  <c r="Q156" i="79" s="1"/>
  <c r="M271" i="79"/>
  <c r="M270" i="79" s="1"/>
  <c r="N269" i="78"/>
  <c r="N268" i="78" s="1"/>
  <c r="N267" i="78"/>
  <c r="P75" i="79"/>
  <c r="K14" i="75"/>
  <c r="N108" i="79"/>
  <c r="N112" i="78" s="1"/>
  <c r="N111" i="78" s="1"/>
  <c r="O339" i="79"/>
  <c r="O338" i="79" s="1"/>
  <c r="O337" i="79" s="1"/>
  <c r="O336" i="79" s="1"/>
  <c r="O335" i="79" s="1"/>
  <c r="M41" i="79"/>
  <c r="N146" i="78"/>
  <c r="O300" i="77"/>
  <c r="O299" i="77"/>
  <c r="N115" i="79"/>
  <c r="N218" i="77"/>
  <c r="N217" i="77"/>
  <c r="N216" i="77"/>
  <c r="N215" i="77"/>
  <c r="P53" i="78"/>
  <c r="K324" i="79"/>
  <c r="K323" i="79"/>
  <c r="M46" i="79"/>
  <c r="M45" i="79" s="1"/>
  <c r="M44" i="79" s="1"/>
  <c r="R152" i="79"/>
  <c r="Q62" i="77"/>
  <c r="Q61" i="77" s="1"/>
  <c r="Q60" i="77" s="1"/>
  <c r="R157" i="78"/>
  <c r="R156" i="78" s="1"/>
  <c r="R153" i="78" s="1"/>
  <c r="M292" i="79"/>
  <c r="R263" i="78"/>
  <c r="R262" i="78" s="1"/>
  <c r="Q269" i="77"/>
  <c r="Q268" i="77" s="1"/>
  <c r="Q267" i="77"/>
  <c r="N325" i="79"/>
  <c r="L272" i="79"/>
  <c r="L277" i="78"/>
  <c r="L276" i="78"/>
  <c r="L275" i="78" s="1"/>
  <c r="L274" i="78" s="1"/>
  <c r="L273" i="78" s="1"/>
  <c r="N157" i="78"/>
  <c r="F41" i="68"/>
  <c r="L41" i="68"/>
  <c r="E47" i="68"/>
  <c r="L21" i="68"/>
  <c r="E26" i="68"/>
  <c r="E48" i="68"/>
  <c r="K49" i="68"/>
  <c r="I21" i="68"/>
  <c r="P15" i="68"/>
  <c r="P14" i="68"/>
  <c r="F14" i="68"/>
  <c r="P37" i="79"/>
  <c r="J117" i="79"/>
  <c r="N117" i="79" s="1"/>
  <c r="N223" i="79"/>
  <c r="O190" i="78"/>
  <c r="L350" i="79"/>
  <c r="L349" i="79" s="1"/>
  <c r="C13" i="69"/>
  <c r="J178" i="79"/>
  <c r="J177" i="79"/>
  <c r="N177" i="79" s="1"/>
  <c r="R15" i="68"/>
  <c r="R14" i="68" s="1"/>
  <c r="I14" i="68"/>
  <c r="J301" i="79"/>
  <c r="N295" i="78"/>
  <c r="N294" i="78" s="1"/>
  <c r="E33" i="65"/>
  <c r="E19" i="65"/>
  <c r="E34" i="64" s="1"/>
  <c r="I51" i="76" s="1"/>
  <c r="E22" i="65"/>
  <c r="E16" i="65"/>
  <c r="E15" i="65"/>
  <c r="E33" i="64" s="1"/>
  <c r="G19" i="65"/>
  <c r="F19" i="65"/>
  <c r="F34" i="64" s="1"/>
  <c r="D19" i="65"/>
  <c r="D34" i="64" s="1"/>
  <c r="D42" i="65"/>
  <c r="D35" i="64"/>
  <c r="E54" i="65"/>
  <c r="E53" i="65" s="1"/>
  <c r="E45" i="65"/>
  <c r="E42" i="65"/>
  <c r="E35" i="64" s="1"/>
  <c r="C19" i="65"/>
  <c r="N266" i="78"/>
  <c r="N265" i="78"/>
  <c r="N264" i="78"/>
  <c r="N17" i="75"/>
  <c r="O213" i="78"/>
  <c r="O212" i="78"/>
  <c r="O234" i="78"/>
  <c r="O233" i="78" s="1"/>
  <c r="O230" i="78" s="1"/>
  <c r="O229" i="78" s="1"/>
  <c r="O228" i="78" s="1"/>
  <c r="N307" i="78"/>
  <c r="N306" i="78"/>
  <c r="N305" i="78" s="1"/>
  <c r="N304" i="78" s="1"/>
  <c r="N303" i="78" s="1"/>
  <c r="N302" i="78" s="1"/>
  <c r="P137" i="78"/>
  <c r="P136" i="78" s="1"/>
  <c r="P135" i="78" s="1"/>
  <c r="P134" i="78" s="1"/>
  <c r="P133" i="78" s="1"/>
  <c r="P125" i="78" s="1"/>
  <c r="J26" i="76" s="1"/>
  <c r="Q303" i="77"/>
  <c r="Q219" i="79"/>
  <c r="Q215" i="79"/>
  <c r="R201" i="79"/>
  <c r="R200" i="79" s="1"/>
  <c r="R199" i="79" s="1"/>
  <c r="N118" i="78"/>
  <c r="N369" i="77"/>
  <c r="N368" i="77" s="1"/>
  <c r="N367" i="77"/>
  <c r="R28" i="79"/>
  <c r="R27" i="79" s="1"/>
  <c r="R26" i="79" s="1"/>
  <c r="R25" i="79"/>
  <c r="R16" i="79" s="1"/>
  <c r="R15" i="79" s="1"/>
  <c r="M255" i="77"/>
  <c r="M254" i="77"/>
  <c r="M253" i="77"/>
  <c r="M252" i="77" s="1"/>
  <c r="P159" i="78"/>
  <c r="P158" i="78"/>
  <c r="N105" i="79"/>
  <c r="O80" i="79"/>
  <c r="Q46" i="79"/>
  <c r="Q45" i="79"/>
  <c r="Q44" i="79"/>
  <c r="R57" i="79"/>
  <c r="R46" i="79" s="1"/>
  <c r="R45" i="79" s="1"/>
  <c r="R44" i="79" s="1"/>
  <c r="R62" i="78"/>
  <c r="R61" i="78" s="1"/>
  <c r="N81" i="78"/>
  <c r="N80" i="78" s="1"/>
  <c r="N79" i="78" s="1"/>
  <c r="N78" i="78" s="1"/>
  <c r="N77" i="78" s="1"/>
  <c r="N76" i="78" s="1"/>
  <c r="M204" i="77"/>
  <c r="M203" i="77" s="1"/>
  <c r="M202" i="77"/>
  <c r="M201" i="77" s="1"/>
  <c r="M218" i="77"/>
  <c r="M217" i="77" s="1"/>
  <c r="M216" i="77" s="1"/>
  <c r="M215" i="77" s="1"/>
  <c r="N272" i="79"/>
  <c r="N347" i="79"/>
  <c r="N333" i="79"/>
  <c r="J330" i="79"/>
  <c r="J329" i="79"/>
  <c r="R321" i="78"/>
  <c r="R320" i="78"/>
  <c r="R317" i="78"/>
  <c r="R316" i="78" s="1"/>
  <c r="O137" i="78"/>
  <c r="O136" i="78" s="1"/>
  <c r="N355" i="79"/>
  <c r="O316" i="79"/>
  <c r="L292" i="79"/>
  <c r="L274" i="79" s="1"/>
  <c r="O293" i="79"/>
  <c r="O283" i="79"/>
  <c r="O280" i="79"/>
  <c r="O258" i="79"/>
  <c r="O253" i="79"/>
  <c r="N251" i="79"/>
  <c r="K207" i="79"/>
  <c r="L158" i="79"/>
  <c r="L157" i="79" s="1"/>
  <c r="L156" i="79" s="1"/>
  <c r="N70" i="79"/>
  <c r="O51" i="79"/>
  <c r="N44" i="78"/>
  <c r="N43" i="78"/>
  <c r="N42" i="78" s="1"/>
  <c r="N41" i="78"/>
  <c r="M369" i="77"/>
  <c r="M368" i="77" s="1"/>
  <c r="M367" i="77" s="1"/>
  <c r="N240" i="78"/>
  <c r="N239" i="78" s="1"/>
  <c r="O283" i="78"/>
  <c r="O282" i="78" s="1"/>
  <c r="N117" i="77"/>
  <c r="N116" i="77"/>
  <c r="N115" i="77" s="1"/>
  <c r="N62" i="77"/>
  <c r="N61" i="77"/>
  <c r="N60" i="77"/>
  <c r="O217" i="79"/>
  <c r="O42" i="79"/>
  <c r="R331" i="79"/>
  <c r="R330" i="79"/>
  <c r="R329" i="79" s="1"/>
  <c r="R140" i="79"/>
  <c r="R139" i="79"/>
  <c r="R138" i="79"/>
  <c r="O166" i="78"/>
  <c r="O165" i="78" s="1"/>
  <c r="N289" i="78"/>
  <c r="N287" i="78" s="1"/>
  <c r="N80" i="77"/>
  <c r="N79" i="77" s="1"/>
  <c r="N78" i="77"/>
  <c r="N14" i="75"/>
  <c r="N104" i="77"/>
  <c r="N103" i="77"/>
  <c r="N102" i="77" s="1"/>
  <c r="N101" i="77" s="1"/>
  <c r="N100" i="77" s="1"/>
  <c r="O202" i="78"/>
  <c r="O201" i="78" s="1"/>
  <c r="O198" i="78" s="1"/>
  <c r="O197" i="78" s="1"/>
  <c r="O196" i="78" s="1"/>
  <c r="N295" i="79"/>
  <c r="N163" i="79"/>
  <c r="N71" i="77"/>
  <c r="N70" i="77" s="1"/>
  <c r="N69" i="77" s="1"/>
  <c r="O168" i="78"/>
  <c r="O167" i="78" s="1"/>
  <c r="M360" i="77"/>
  <c r="M359" i="77" s="1"/>
  <c r="M358" i="77" s="1"/>
  <c r="N137" i="78"/>
  <c r="N136" i="78" s="1"/>
  <c r="N135" i="78" s="1"/>
  <c r="N134" i="78" s="1"/>
  <c r="N133" i="78" s="1"/>
  <c r="L131" i="79"/>
  <c r="L130" i="79" s="1"/>
  <c r="M75" i="79"/>
  <c r="M74" i="79"/>
  <c r="M73" i="79" s="1"/>
  <c r="M72" i="79" s="1"/>
  <c r="N209" i="78"/>
  <c r="N208" i="78" s="1"/>
  <c r="M90" i="77"/>
  <c r="M89" i="77" s="1"/>
  <c r="M88" i="77" s="1"/>
  <c r="O35" i="78"/>
  <c r="O34" i="78"/>
  <c r="O33" i="78" s="1"/>
  <c r="O32" i="78"/>
  <c r="O31" i="78" s="1"/>
  <c r="O30" i="78" s="1"/>
  <c r="N354" i="77"/>
  <c r="N353" i="77" s="1"/>
  <c r="N352" i="77" s="1"/>
  <c r="M20" i="78"/>
  <c r="M19" i="78"/>
  <c r="M18" i="78" s="1"/>
  <c r="M17" i="78" s="1"/>
  <c r="M16" i="78" s="1"/>
  <c r="M64" i="78"/>
  <c r="M50" i="78" s="1"/>
  <c r="M49" i="78" s="1"/>
  <c r="M48" i="78" s="1"/>
  <c r="O347" i="79"/>
  <c r="L324" i="79"/>
  <c r="L323" i="79"/>
  <c r="L311" i="79"/>
  <c r="L310" i="79" s="1"/>
  <c r="Q111" i="79"/>
  <c r="Q99" i="79" s="1"/>
  <c r="N109" i="79"/>
  <c r="N103" i="79"/>
  <c r="N94" i="79"/>
  <c r="N92" i="79"/>
  <c r="N89" i="79"/>
  <c r="K75" i="79"/>
  <c r="N366" i="77"/>
  <c r="N365" i="77" s="1"/>
  <c r="N364" i="77"/>
  <c r="O68" i="78"/>
  <c r="O67" i="78" s="1"/>
  <c r="N269" i="77"/>
  <c r="N268" i="77"/>
  <c r="N267" i="77" s="1"/>
  <c r="O263" i="78"/>
  <c r="O262" i="78" s="1"/>
  <c r="M248" i="79"/>
  <c r="Q184" i="79"/>
  <c r="Q183" i="79" s="1"/>
  <c r="Q182" i="79" s="1"/>
  <c r="O318" i="79"/>
  <c r="O76" i="79"/>
  <c r="O83" i="79"/>
  <c r="N120" i="77"/>
  <c r="N119" i="77"/>
  <c r="N118" i="77" s="1"/>
  <c r="N280" i="79"/>
  <c r="J116" i="78"/>
  <c r="P286" i="78"/>
  <c r="S287" i="78"/>
  <c r="O355" i="79"/>
  <c r="K354" i="79"/>
  <c r="K353" i="79"/>
  <c r="O353" i="79" s="1"/>
  <c r="M158" i="79"/>
  <c r="M157" i="79" s="1"/>
  <c r="M156" i="79" s="1"/>
  <c r="S149" i="79"/>
  <c r="S145" i="79"/>
  <c r="N143" i="79"/>
  <c r="M131" i="79"/>
  <c r="M130" i="79" s="1"/>
  <c r="M129" i="79" s="1"/>
  <c r="N118" i="79"/>
  <c r="M100" i="79"/>
  <c r="O100" i="79" s="1"/>
  <c r="P15" i="79"/>
  <c r="Q168" i="79"/>
  <c r="Q167" i="79" s="1"/>
  <c r="Q166" i="79" s="1"/>
  <c r="Q165" i="79" s="1"/>
  <c r="S211" i="78"/>
  <c r="S210" i="78" s="1"/>
  <c r="J12" i="81"/>
  <c r="P324" i="79"/>
  <c r="P323" i="79" s="1"/>
  <c r="S297" i="79"/>
  <c r="O204" i="79"/>
  <c r="Q100" i="79"/>
  <c r="Q98" i="79"/>
  <c r="Q97" i="79"/>
  <c r="N82" i="79"/>
  <c r="O78" i="79"/>
  <c r="O325" i="79"/>
  <c r="S324" i="79"/>
  <c r="S323" i="79" s="1"/>
  <c r="J111" i="79"/>
  <c r="P111" i="79"/>
  <c r="L184" i="79"/>
  <c r="L183" i="79" s="1"/>
  <c r="L182" i="79"/>
  <c r="N150" i="79"/>
  <c r="M140" i="79"/>
  <c r="M139" i="79" s="1"/>
  <c r="M138" i="79"/>
  <c r="N318" i="79"/>
  <c r="N301" i="79"/>
  <c r="O213" i="79"/>
  <c r="N242" i="78"/>
  <c r="N241" i="78"/>
  <c r="O141" i="79"/>
  <c r="N339" i="79"/>
  <c r="N338" i="79"/>
  <c r="N337" i="79"/>
  <c r="N336" i="79" s="1"/>
  <c r="N335" i="79" s="1"/>
  <c r="N213" i="79"/>
  <c r="O83" i="78"/>
  <c r="O82" i="78" s="1"/>
  <c r="O112" i="78"/>
  <c r="O111" i="78"/>
  <c r="N161" i="79"/>
  <c r="O120" i="78"/>
  <c r="O119" i="78" s="1"/>
  <c r="N52" i="78"/>
  <c r="N117" i="78"/>
  <c r="N302" i="79"/>
  <c r="N204" i="79"/>
  <c r="N189" i="79"/>
  <c r="N187" i="79"/>
  <c r="M168" i="79"/>
  <c r="O57" i="79"/>
  <c r="N311" i="77"/>
  <c r="N310" i="77" s="1"/>
  <c r="N309" i="77" s="1"/>
  <c r="N185" i="79"/>
  <c r="N184" i="79"/>
  <c r="N141" i="79"/>
  <c r="N140" i="79" s="1"/>
  <c r="N278" i="79"/>
  <c r="O81" i="78"/>
  <c r="O80" i="78" s="1"/>
  <c r="L207" i="79"/>
  <c r="N285" i="78"/>
  <c r="N284" i="78"/>
  <c r="M165" i="77"/>
  <c r="M164" i="77" s="1"/>
  <c r="M163" i="77" s="1"/>
  <c r="M162" i="77" s="1"/>
  <c r="N234" i="78"/>
  <c r="N233" i="78" s="1"/>
  <c r="O117" i="78"/>
  <c r="M207" i="77"/>
  <c r="M206" i="77" s="1"/>
  <c r="M205" i="77" s="1"/>
  <c r="N173" i="77"/>
  <c r="N172" i="77" s="1"/>
  <c r="N171" i="77" s="1"/>
  <c r="N167" i="77"/>
  <c r="N166" i="77" s="1"/>
  <c r="O194" i="78"/>
  <c r="O193" i="78"/>
  <c r="N132" i="79"/>
  <c r="L259" i="78"/>
  <c r="O249" i="79"/>
  <c r="O227" i="79"/>
  <c r="M201" i="79"/>
  <c r="L111" i="79"/>
  <c r="O109" i="79"/>
  <c r="O105" i="79"/>
  <c r="O103" i="79"/>
  <c r="O101" i="79"/>
  <c r="O94" i="79"/>
  <c r="O92" i="79"/>
  <c r="O89" i="79"/>
  <c r="O171" i="79"/>
  <c r="N129" i="78"/>
  <c r="N128" i="78"/>
  <c r="N127" i="78" s="1"/>
  <c r="O185" i="79"/>
  <c r="N90" i="77"/>
  <c r="N89" i="77"/>
  <c r="N88" i="77" s="1"/>
  <c r="O209" i="78"/>
  <c r="O208" i="78" s="1"/>
  <c r="O312" i="78"/>
  <c r="O311" i="78" s="1"/>
  <c r="O310" i="78"/>
  <c r="O309" i="78" s="1"/>
  <c r="O308" i="78" s="1"/>
  <c r="N302" i="77"/>
  <c r="N301" i="77"/>
  <c r="J168" i="79"/>
  <c r="M227" i="77"/>
  <c r="M226" i="77"/>
  <c r="M225" i="77" s="1"/>
  <c r="M224" i="77" s="1"/>
  <c r="O129" i="78"/>
  <c r="O128" i="78"/>
  <c r="O127" i="78"/>
  <c r="O126" i="78" s="1"/>
  <c r="O125" i="78" s="1"/>
  <c r="O94" i="78"/>
  <c r="P226" i="79"/>
  <c r="P225" i="79"/>
  <c r="P224" i="79"/>
  <c r="R75" i="79"/>
  <c r="L75" i="79"/>
  <c r="L74" i="79" s="1"/>
  <c r="L73" i="79" s="1"/>
  <c r="L72" i="79" s="1"/>
  <c r="N120" i="78"/>
  <c r="N119" i="78"/>
  <c r="M94" i="77"/>
  <c r="M93" i="77" s="1"/>
  <c r="M92" i="77" s="1"/>
  <c r="M91" i="77" s="1"/>
  <c r="R307" i="79"/>
  <c r="R306" i="79"/>
  <c r="R305" i="79" s="1"/>
  <c r="R304" i="79" s="1"/>
  <c r="Q51" i="77"/>
  <c r="Q50" i="77" s="1"/>
  <c r="Q49" i="77"/>
  <c r="Q48" i="77"/>
  <c r="O216" i="79"/>
  <c r="O302" i="79"/>
  <c r="O202" i="79"/>
  <c r="M124" i="77"/>
  <c r="M123" i="77" s="1"/>
  <c r="M122" i="77" s="1"/>
  <c r="O40" i="78"/>
  <c r="O39" i="78"/>
  <c r="O38" i="78" s="1"/>
  <c r="O37" i="78" s="1"/>
  <c r="N243" i="77"/>
  <c r="N242" i="77"/>
  <c r="N241" i="77" s="1"/>
  <c r="N240" i="77" s="1"/>
  <c r="M151" i="77"/>
  <c r="M150" i="77" s="1"/>
  <c r="M149" i="77" s="1"/>
  <c r="N289" i="77"/>
  <c r="N288" i="77"/>
  <c r="O207" i="78"/>
  <c r="O206" i="78"/>
  <c r="O205" i="78" s="1"/>
  <c r="O204" i="78" s="1"/>
  <c r="O203" i="78" s="1"/>
  <c r="L93" i="78"/>
  <c r="P88" i="79"/>
  <c r="P87" i="79" s="1"/>
  <c r="P86" i="79" s="1"/>
  <c r="P85" i="79"/>
  <c r="P74" i="79"/>
  <c r="P73" i="79" s="1"/>
  <c r="P72" i="79"/>
  <c r="L271" i="79"/>
  <c r="L270" i="79" s="1"/>
  <c r="N277" i="78"/>
  <c r="N276" i="78" s="1"/>
  <c r="N275" i="78" s="1"/>
  <c r="N274" i="78" s="1"/>
  <c r="N273" i="78"/>
  <c r="K23" i="77"/>
  <c r="K22" i="77" s="1"/>
  <c r="K21" i="77"/>
  <c r="O53" i="78"/>
  <c r="N112" i="79"/>
  <c r="O47" i="78"/>
  <c r="O46" i="78"/>
  <c r="O45" i="78" s="1"/>
  <c r="M16" i="75"/>
  <c r="N26" i="77"/>
  <c r="N25" i="77"/>
  <c r="N24" i="77" s="1"/>
  <c r="N17" i="77" s="1"/>
  <c r="N16" i="77" s="1"/>
  <c r="O332" i="78"/>
  <c r="O331" i="78"/>
  <c r="N65" i="77"/>
  <c r="N64" i="77" s="1"/>
  <c r="N63" i="77" s="1"/>
  <c r="N56" i="77" s="1"/>
  <c r="N47" i="77" s="1"/>
  <c r="N248" i="78"/>
  <c r="N247" i="78"/>
  <c r="N246" i="78" s="1"/>
  <c r="N245" i="78" s="1"/>
  <c r="N244" i="78" s="1"/>
  <c r="N243" i="78"/>
  <c r="O38" i="77"/>
  <c r="O37" i="77" s="1"/>
  <c r="O36" i="77"/>
  <c r="O35" i="77" s="1"/>
  <c r="O34" i="77" s="1"/>
  <c r="M313" i="79"/>
  <c r="M312" i="79" s="1"/>
  <c r="J207" i="79"/>
  <c r="P201" i="79"/>
  <c r="P200" i="79"/>
  <c r="P199" i="79" s="1"/>
  <c r="P169" i="79"/>
  <c r="P168" i="79"/>
  <c r="P167" i="79" s="1"/>
  <c r="K37" i="79"/>
  <c r="O46" i="77"/>
  <c r="O45" i="77" s="1"/>
  <c r="O44" i="77" s="1"/>
  <c r="O43" i="77" s="1"/>
  <c r="O42" i="77" s="1"/>
  <c r="P175" i="79"/>
  <c r="P174" i="79" s="1"/>
  <c r="N199" i="77"/>
  <c r="N198" i="77"/>
  <c r="N197" i="77"/>
  <c r="M154" i="77"/>
  <c r="M153" i="77" s="1"/>
  <c r="M152" i="77"/>
  <c r="O147" i="79"/>
  <c r="O146" i="79" s="1"/>
  <c r="Q20" i="78"/>
  <c r="Q19" i="78" s="1"/>
  <c r="Q18" i="78" s="1"/>
  <c r="Q17" i="78" s="1"/>
  <c r="Q16" i="78"/>
  <c r="K16" i="76" s="1"/>
  <c r="S93" i="78"/>
  <c r="H12" i="81"/>
  <c r="P292" i="79"/>
  <c r="J292" i="79"/>
  <c r="S219" i="79"/>
  <c r="S215" i="79" s="1"/>
  <c r="M219" i="79"/>
  <c r="M215" i="79"/>
  <c r="S46" i="79"/>
  <c r="S45" i="79" s="1"/>
  <c r="S44" i="79"/>
  <c r="S32" i="79" s="1"/>
  <c r="S31" i="79" s="1"/>
  <c r="N22" i="78"/>
  <c r="M287" i="77"/>
  <c r="M286" i="77"/>
  <c r="L301" i="77"/>
  <c r="O327" i="79"/>
  <c r="Q297" i="79"/>
  <c r="S292" i="79"/>
  <c r="R292" i="79"/>
  <c r="O189" i="79"/>
  <c r="O180" i="79"/>
  <c r="O134" i="79"/>
  <c r="S131" i="79"/>
  <c r="S130" i="79" s="1"/>
  <c r="S129" i="79"/>
  <c r="S121" i="79" s="1"/>
  <c r="O132" i="79"/>
  <c r="S111" i="79"/>
  <c r="R168" i="79"/>
  <c r="R167" i="79" s="1"/>
  <c r="R166" i="79" s="1"/>
  <c r="R165" i="79" s="1"/>
  <c r="L18" i="75"/>
  <c r="N152" i="79"/>
  <c r="N149" i="79"/>
  <c r="L140" i="79"/>
  <c r="L139" i="79" s="1"/>
  <c r="L138" i="79" s="1"/>
  <c r="L137" i="79" s="1"/>
  <c r="S140" i="79"/>
  <c r="S139" i="79" s="1"/>
  <c r="S138" i="79" s="1"/>
  <c r="S137" i="79" s="1"/>
  <c r="O286" i="79"/>
  <c r="P248" i="79"/>
  <c r="P247" i="79" s="1"/>
  <c r="P246" i="79" s="1"/>
  <c r="P245" i="79" s="1"/>
  <c r="N233" i="79"/>
  <c r="O231" i="79"/>
  <c r="N229" i="79"/>
  <c r="R194" i="79"/>
  <c r="R193" i="79"/>
  <c r="R192" i="79" s="1"/>
  <c r="O163" i="79"/>
  <c r="P158" i="79"/>
  <c r="P157" i="79" s="1"/>
  <c r="P156" i="79" s="1"/>
  <c r="O159" i="79"/>
  <c r="P149" i="79"/>
  <c r="P145" i="79" s="1"/>
  <c r="N154" i="79"/>
  <c r="Q140" i="79"/>
  <c r="Q139" i="79"/>
  <c r="Q138" i="79" s="1"/>
  <c r="O143" i="79"/>
  <c r="O140" i="79"/>
  <c r="N134" i="79"/>
  <c r="Q131" i="79"/>
  <c r="Q130" i="79" s="1"/>
  <c r="Q129" i="79"/>
  <c r="O55" i="79"/>
  <c r="N51" i="79"/>
  <c r="N255" i="79"/>
  <c r="K26" i="79"/>
  <c r="K68" i="79"/>
  <c r="K67" i="79" s="1"/>
  <c r="K66" i="79" s="1"/>
  <c r="O69" i="79"/>
  <c r="P307" i="79"/>
  <c r="P306" i="79"/>
  <c r="P305" i="79" s="1"/>
  <c r="P304" i="79" s="1"/>
  <c r="P297" i="79" s="1"/>
  <c r="O51" i="77"/>
  <c r="O50" i="77" s="1"/>
  <c r="O49" i="77" s="1"/>
  <c r="O48" i="77" s="1"/>
  <c r="L169" i="79"/>
  <c r="N169" i="79" s="1"/>
  <c r="L174" i="78"/>
  <c r="L173" i="78" s="1"/>
  <c r="L172" i="78" s="1"/>
  <c r="L171" i="78"/>
  <c r="L170" i="78" s="1"/>
  <c r="L169" i="78" s="1"/>
  <c r="F29" i="76" s="1"/>
  <c r="N164" i="78"/>
  <c r="N163" i="78" s="1"/>
  <c r="N162" i="78" s="1"/>
  <c r="N161" i="78" s="1"/>
  <c r="N326" i="78"/>
  <c r="N325" i="78"/>
  <c r="N324" i="78" s="1"/>
  <c r="N83" i="79"/>
  <c r="L330" i="79"/>
  <c r="Q330" i="79"/>
  <c r="Q329" i="79"/>
  <c r="N42" i="79"/>
  <c r="K74" i="79"/>
  <c r="K73" i="79" s="1"/>
  <c r="O73" i="79" s="1"/>
  <c r="S330" i="79"/>
  <c r="S329" i="79" s="1"/>
  <c r="S331" i="79"/>
  <c r="P331" i="79"/>
  <c r="P330" i="79"/>
  <c r="P329" i="79" s="1"/>
  <c r="K260" i="79"/>
  <c r="Q248" i="79"/>
  <c r="Q247" i="79" s="1"/>
  <c r="Q246" i="79" s="1"/>
  <c r="Q245" i="79"/>
  <c r="S184" i="79"/>
  <c r="S183" i="79" s="1"/>
  <c r="S182" i="79"/>
  <c r="M184" i="79"/>
  <c r="M183" i="79" s="1"/>
  <c r="M182" i="79" s="1"/>
  <c r="S158" i="79"/>
  <c r="S157" i="79" s="1"/>
  <c r="S156" i="79" s="1"/>
  <c r="P131" i="79"/>
  <c r="P130" i="79" s="1"/>
  <c r="P129" i="79" s="1"/>
  <c r="Q75" i="79"/>
  <c r="Q37" i="79"/>
  <c r="Q32" i="79"/>
  <c r="Q31" i="79" s="1"/>
  <c r="J300" i="79"/>
  <c r="J299" i="79"/>
  <c r="O307" i="79"/>
  <c r="K352" i="79"/>
  <c r="K351" i="79"/>
  <c r="M145" i="77"/>
  <c r="M144" i="77" s="1"/>
  <c r="M143" i="77"/>
  <c r="N255" i="77"/>
  <c r="N254" i="77" s="1"/>
  <c r="N253" i="77" s="1"/>
  <c r="O220" i="79"/>
  <c r="N53" i="79"/>
  <c r="K179" i="79"/>
  <c r="N261" i="79"/>
  <c r="N258" i="78"/>
  <c r="N257" i="78"/>
  <c r="N252" i="78" s="1"/>
  <c r="N251" i="78" s="1"/>
  <c r="N250" i="78" s="1"/>
  <c r="N249" i="78" s="1"/>
  <c r="M261" i="77"/>
  <c r="M260" i="77" s="1"/>
  <c r="M259" i="77" s="1"/>
  <c r="N161" i="77"/>
  <c r="N160" i="77" s="1"/>
  <c r="N159" i="77" s="1"/>
  <c r="N158" i="77" s="1"/>
  <c r="N38" i="77"/>
  <c r="N37" i="77" s="1"/>
  <c r="N36" i="77" s="1"/>
  <c r="J259" i="78"/>
  <c r="N331" i="79"/>
  <c r="R247" i="79"/>
  <c r="R246" i="79" s="1"/>
  <c r="R245" i="79" s="1"/>
  <c r="S248" i="79"/>
  <c r="S247" i="79"/>
  <c r="S246" i="79"/>
  <c r="S245" i="79" s="1"/>
  <c r="O60" i="79"/>
  <c r="O47" i="79"/>
  <c r="M46" i="77"/>
  <c r="M45" i="77" s="1"/>
  <c r="M44" i="77" s="1"/>
  <c r="M43" i="77"/>
  <c r="M42" i="77" s="1"/>
  <c r="N180" i="78"/>
  <c r="N179" i="78" s="1"/>
  <c r="N178" i="78" s="1"/>
  <c r="N177" i="78"/>
  <c r="N283" i="78"/>
  <c r="N282" i="78" s="1"/>
  <c r="M117" i="77"/>
  <c r="M116" i="77" s="1"/>
  <c r="M115" i="77" s="1"/>
  <c r="M336" i="77"/>
  <c r="M335" i="77" s="1"/>
  <c r="M334" i="77" s="1"/>
  <c r="O354" i="79"/>
  <c r="L149" i="79"/>
  <c r="L145" i="79" s="1"/>
  <c r="N180" i="79"/>
  <c r="N165" i="77"/>
  <c r="N164" i="77" s="1"/>
  <c r="N163" i="77" s="1"/>
  <c r="N162" i="77"/>
  <c r="N170" i="79"/>
  <c r="O70" i="79"/>
  <c r="O119" i="79"/>
  <c r="P263" i="78"/>
  <c r="P262" i="78" s="1"/>
  <c r="P252" i="78" s="1"/>
  <c r="P251" i="78" s="1"/>
  <c r="P250" i="78" s="1"/>
  <c r="O21" i="78"/>
  <c r="O20" i="78"/>
  <c r="O19" i="78" s="1"/>
  <c r="O18" i="78" s="1"/>
  <c r="O17" i="78" s="1"/>
  <c r="O16" i="78" s="1"/>
  <c r="O164" i="78"/>
  <c r="O163" i="78" s="1"/>
  <c r="O65" i="78"/>
  <c r="P312" i="78"/>
  <c r="P311" i="78"/>
  <c r="P310" i="78" s="1"/>
  <c r="P309" i="78" s="1"/>
  <c r="P308" i="78" s="1"/>
  <c r="J38" i="76" s="1"/>
  <c r="M171" i="78"/>
  <c r="O233" i="79"/>
  <c r="O229" i="79"/>
  <c r="S226" i="79"/>
  <c r="S225" i="79" s="1"/>
  <c r="S224" i="79" s="1"/>
  <c r="R207" i="79"/>
  <c r="R206" i="79" s="1"/>
  <c r="L201" i="79"/>
  <c r="L200" i="79" s="1"/>
  <c r="L199" i="79" s="1"/>
  <c r="M173" i="79"/>
  <c r="O173" i="79" s="1"/>
  <c r="M324" i="79"/>
  <c r="M323" i="79"/>
  <c r="O21" i="79"/>
  <c r="O20" i="79" s="1"/>
  <c r="O19" i="79" s="1"/>
  <c r="O18" i="79"/>
  <c r="O17" i="79" s="1"/>
  <c r="M12" i="75"/>
  <c r="N108" i="78"/>
  <c r="N107" i="78"/>
  <c r="M231" i="77"/>
  <c r="M230" i="77" s="1"/>
  <c r="M229" i="77" s="1"/>
  <c r="N213" i="78"/>
  <c r="N212" i="78" s="1"/>
  <c r="N211" i="78" s="1"/>
  <c r="N210" i="78" s="1"/>
  <c r="N258" i="79"/>
  <c r="N327" i="79"/>
  <c r="N260" i="79"/>
  <c r="Q93" i="78"/>
  <c r="Q92" i="78" s="1"/>
  <c r="Q91" i="78" s="1"/>
  <c r="Q90" i="78"/>
  <c r="Q89" i="78" s="1"/>
  <c r="K23" i="76" s="1"/>
  <c r="S61" i="78"/>
  <c r="R301" i="77"/>
  <c r="R329" i="77"/>
  <c r="N210" i="79"/>
  <c r="N223" i="77"/>
  <c r="N222" i="77" s="1"/>
  <c r="N221" i="77" s="1"/>
  <c r="N220" i="77" s="1"/>
  <c r="N219" i="77" s="1"/>
  <c r="O56" i="78"/>
  <c r="O55" i="78" s="1"/>
  <c r="N308" i="77"/>
  <c r="N307" i="77" s="1"/>
  <c r="N306" i="77" s="1"/>
  <c r="M194" i="79"/>
  <c r="M193" i="79" s="1"/>
  <c r="M192" i="79" s="1"/>
  <c r="I12" i="81"/>
  <c r="Q292" i="79"/>
  <c r="Q274" i="79" s="1"/>
  <c r="K292" i="79"/>
  <c r="O292" i="79" s="1"/>
  <c r="L248" i="79"/>
  <c r="L247" i="79" s="1"/>
  <c r="L246" i="79" s="1"/>
  <c r="L245" i="79" s="1"/>
  <c r="R226" i="79"/>
  <c r="R225" i="79" s="1"/>
  <c r="R224" i="79" s="1"/>
  <c r="P219" i="79"/>
  <c r="P215" i="79"/>
  <c r="S207" i="79"/>
  <c r="S206" i="79" s="1"/>
  <c r="O197" i="79"/>
  <c r="N179" i="79"/>
  <c r="N101" i="79"/>
  <c r="N76" i="79"/>
  <c r="N305" i="77"/>
  <c r="N304" i="77"/>
  <c r="N296" i="77" s="1"/>
  <c r="O54" i="78"/>
  <c r="O195" i="79"/>
  <c r="Q194" i="79"/>
  <c r="Q193" i="79"/>
  <c r="Q192" i="79" s="1"/>
  <c r="Q191" i="79" s="1"/>
  <c r="O187" i="79"/>
  <c r="O184" i="79"/>
  <c r="N175" i="79"/>
  <c r="N174" i="79" s="1"/>
  <c r="K158" i="79"/>
  <c r="K157" i="79"/>
  <c r="O157" i="79"/>
  <c r="O124" i="79"/>
  <c r="O123" i="79"/>
  <c r="O122" i="79" s="1"/>
  <c r="O63" i="79"/>
  <c r="O35" i="79"/>
  <c r="O29" i="78"/>
  <c r="O28" i="78" s="1"/>
  <c r="O27" i="78" s="1"/>
  <c r="O26" i="78" s="1"/>
  <c r="O25" i="78" s="1"/>
  <c r="O24" i="78" s="1"/>
  <c r="N35" i="78"/>
  <c r="N34" i="78" s="1"/>
  <c r="N33" i="78" s="1"/>
  <c r="N32" i="78"/>
  <c r="N31" i="78" s="1"/>
  <c r="N30" i="78" s="1"/>
  <c r="K331" i="79"/>
  <c r="K330" i="79"/>
  <c r="O332" i="79"/>
  <c r="O333" i="79"/>
  <c r="N332" i="79"/>
  <c r="N338" i="78"/>
  <c r="N337" i="78" s="1"/>
  <c r="N336" i="78" s="1"/>
  <c r="N335" i="78" s="1"/>
  <c r="N334" i="78" s="1"/>
  <c r="N333" i="78" s="1"/>
  <c r="J324" i="79"/>
  <c r="N324" i="79" s="1"/>
  <c r="J323" i="79"/>
  <c r="N323" i="79" s="1"/>
  <c r="O330" i="78"/>
  <c r="O329" i="78" s="1"/>
  <c r="N154" i="77"/>
  <c r="N153" i="77" s="1"/>
  <c r="N152" i="77" s="1"/>
  <c r="N148" i="77" s="1"/>
  <c r="N316" i="79"/>
  <c r="N313" i="79" s="1"/>
  <c r="N312" i="79" s="1"/>
  <c r="J304" i="79"/>
  <c r="O307" i="78"/>
  <c r="O306" i="78" s="1"/>
  <c r="O305" i="78" s="1"/>
  <c r="O304" i="78" s="1"/>
  <c r="O303" i="78" s="1"/>
  <c r="O302" i="78" s="1"/>
  <c r="O301" i="78" s="1"/>
  <c r="N145" i="77"/>
  <c r="N144" i="77"/>
  <c r="N143" i="77" s="1"/>
  <c r="N136" i="77" s="1"/>
  <c r="N139" i="77"/>
  <c r="N138" i="77"/>
  <c r="N137" i="77" s="1"/>
  <c r="N293" i="79"/>
  <c r="K282" i="79"/>
  <c r="O293" i="78"/>
  <c r="O292" i="78" s="1"/>
  <c r="O289" i="78"/>
  <c r="O288" i="78"/>
  <c r="O287" i="78" s="1"/>
  <c r="O286" i="78" s="1"/>
  <c r="O278" i="78" s="1"/>
  <c r="O277" i="78"/>
  <c r="O276" i="78" s="1"/>
  <c r="O275" i="78" s="1"/>
  <c r="O274" i="78"/>
  <c r="O273" i="78" s="1"/>
  <c r="N273" i="77"/>
  <c r="N272" i="77" s="1"/>
  <c r="N271" i="77" s="1"/>
  <c r="N270" i="77"/>
  <c r="O261" i="78"/>
  <c r="N261" i="78"/>
  <c r="J248" i="79"/>
  <c r="M264" i="77"/>
  <c r="M263" i="77" s="1"/>
  <c r="M262" i="77" s="1"/>
  <c r="N260" i="78"/>
  <c r="N259" i="78" s="1"/>
  <c r="N253" i="79"/>
  <c r="N256" i="78"/>
  <c r="N255" i="78" s="1"/>
  <c r="O248" i="78"/>
  <c r="O247" i="78" s="1"/>
  <c r="O246" i="78" s="1"/>
  <c r="O245" i="78" s="1"/>
  <c r="O244" i="78"/>
  <c r="O243" i="78" s="1"/>
  <c r="M357" i="77"/>
  <c r="M356" i="77" s="1"/>
  <c r="M355" i="77" s="1"/>
  <c r="N232" i="78"/>
  <c r="N231" i="78" s="1"/>
  <c r="J215" i="79"/>
  <c r="N222" i="78"/>
  <c r="N221" i="78"/>
  <c r="N220" i="78"/>
  <c r="N238" i="77"/>
  <c r="N237" i="77" s="1"/>
  <c r="N236" i="77"/>
  <c r="N235" i="77" s="1"/>
  <c r="O210" i="79"/>
  <c r="M234" i="77"/>
  <c r="M233" i="77"/>
  <c r="M232" i="77" s="1"/>
  <c r="J206" i="79"/>
  <c r="N206" i="79"/>
  <c r="N208" i="79"/>
  <c r="K200" i="79"/>
  <c r="K199" i="79" s="1"/>
  <c r="N207" i="78"/>
  <c r="N206" i="78" s="1"/>
  <c r="K194" i="79"/>
  <c r="K193" i="79" s="1"/>
  <c r="O193" i="79" s="1"/>
  <c r="K192" i="79"/>
  <c r="O192" i="79" s="1"/>
  <c r="M342" i="77"/>
  <c r="M341" i="77"/>
  <c r="M340" i="77" s="1"/>
  <c r="K184" i="79"/>
  <c r="K183" i="79" s="1"/>
  <c r="O183" i="79" s="1"/>
  <c r="J184" i="79"/>
  <c r="J183" i="79" s="1"/>
  <c r="N190" i="78"/>
  <c r="M109" i="77"/>
  <c r="M108" i="77" s="1"/>
  <c r="M107" i="77"/>
  <c r="M106" i="77" s="1"/>
  <c r="M105" i="77" s="1"/>
  <c r="N41" i="77"/>
  <c r="N40" i="77" s="1"/>
  <c r="N39" i="77" s="1"/>
  <c r="M339" i="77"/>
  <c r="M338" i="77" s="1"/>
  <c r="M337" i="77" s="1"/>
  <c r="O161" i="79"/>
  <c r="O154" i="79"/>
  <c r="N155" i="78"/>
  <c r="O152" i="78"/>
  <c r="K146" i="79"/>
  <c r="N147" i="79"/>
  <c r="N146" i="79" s="1"/>
  <c r="N145" i="79" s="1"/>
  <c r="J140" i="79"/>
  <c r="J139" i="79" s="1"/>
  <c r="K131" i="79"/>
  <c r="K130" i="79"/>
  <c r="K129" i="79" s="1"/>
  <c r="O130" i="79"/>
  <c r="N139" i="78"/>
  <c r="N138" i="78" s="1"/>
  <c r="N119" i="79"/>
  <c r="N111" i="79"/>
  <c r="M15" i="75"/>
  <c r="N114" i="78"/>
  <c r="N113" i="78"/>
  <c r="M14" i="75"/>
  <c r="K100" i="79"/>
  <c r="K99" i="79" s="1"/>
  <c r="M13" i="75"/>
  <c r="M18" i="75"/>
  <c r="M77" i="77"/>
  <c r="M76" i="77" s="1"/>
  <c r="M75" i="77" s="1"/>
  <c r="N12" i="75"/>
  <c r="M199" i="77"/>
  <c r="M198" i="77" s="1"/>
  <c r="M197" i="77" s="1"/>
  <c r="K88" i="79"/>
  <c r="K87" i="79"/>
  <c r="N193" i="77"/>
  <c r="N192" i="77" s="1"/>
  <c r="N189" i="77" s="1"/>
  <c r="J88" i="79"/>
  <c r="M193" i="77"/>
  <c r="M192" i="77" s="1"/>
  <c r="N210" i="77"/>
  <c r="N209" i="77"/>
  <c r="N208" i="77" s="1"/>
  <c r="N80" i="79"/>
  <c r="J75" i="79"/>
  <c r="J74" i="79" s="1"/>
  <c r="N78" i="79"/>
  <c r="O75" i="78"/>
  <c r="O74" i="78" s="1"/>
  <c r="O73" i="78" s="1"/>
  <c r="O72" i="78" s="1"/>
  <c r="O71" i="78"/>
  <c r="O70" i="78" s="1"/>
  <c r="M331" i="77"/>
  <c r="M330" i="77" s="1"/>
  <c r="N60" i="78"/>
  <c r="N59" i="78" s="1"/>
  <c r="O52" i="78"/>
  <c r="O51" i="78" s="1"/>
  <c r="O44" i="78"/>
  <c r="O43" i="78"/>
  <c r="O42" i="78" s="1"/>
  <c r="O41" i="78" s="1"/>
  <c r="M223" i="77"/>
  <c r="M222" i="77"/>
  <c r="M221" i="77" s="1"/>
  <c r="M220" i="77" s="1"/>
  <c r="N21" i="79"/>
  <c r="N20" i="79"/>
  <c r="N19" i="79"/>
  <c r="N18" i="79" s="1"/>
  <c r="N17" i="79" s="1"/>
  <c r="N21" i="78"/>
  <c r="J269" i="79"/>
  <c r="J353" i="79"/>
  <c r="N353" i="79" s="1"/>
  <c r="N218" i="78"/>
  <c r="N217" i="78"/>
  <c r="N216" i="78"/>
  <c r="M237" i="77"/>
  <c r="M236" i="77" s="1"/>
  <c r="M235" i="77"/>
  <c r="N29" i="78"/>
  <c r="N28" i="78" s="1"/>
  <c r="N27" i="78" s="1"/>
  <c r="N26" i="78"/>
  <c r="N25" i="78" s="1"/>
  <c r="N24" i="78" s="1"/>
  <c r="M292" i="77"/>
  <c r="M291" i="77"/>
  <c r="M290" i="77"/>
  <c r="N152" i="78"/>
  <c r="M55" i="77"/>
  <c r="M54" i="77" s="1"/>
  <c r="M53" i="77" s="1"/>
  <c r="M52" i="77" s="1"/>
  <c r="N59" i="77"/>
  <c r="N58" i="77" s="1"/>
  <c r="N57" i="77" s="1"/>
  <c r="O155" i="78"/>
  <c r="M144" i="78"/>
  <c r="M143" i="78"/>
  <c r="M142" i="78" s="1"/>
  <c r="M300" i="79"/>
  <c r="M299" i="79"/>
  <c r="O301" i="79"/>
  <c r="N178" i="79"/>
  <c r="M326" i="77"/>
  <c r="M325" i="77" s="1"/>
  <c r="N62" i="78"/>
  <c r="N312" i="78"/>
  <c r="N311" i="78" s="1"/>
  <c r="N310" i="78" s="1"/>
  <c r="N309" i="78" s="1"/>
  <c r="N308" i="78"/>
  <c r="M51" i="77"/>
  <c r="M50" i="77" s="1"/>
  <c r="M49" i="77" s="1"/>
  <c r="M48" i="77" s="1"/>
  <c r="M47" i="77" s="1"/>
  <c r="F21" i="76"/>
  <c r="O251" i="79"/>
  <c r="K248" i="79"/>
  <c r="O248" i="79" s="1"/>
  <c r="O208" i="79"/>
  <c r="M207" i="79"/>
  <c r="O146" i="78"/>
  <c r="M33" i="79"/>
  <c r="O34" i="79"/>
  <c r="M170" i="77"/>
  <c r="M169" i="77" s="1"/>
  <c r="M168" i="77"/>
  <c r="M167" i="77" s="1"/>
  <c r="M166" i="77" s="1"/>
  <c r="N330" i="78"/>
  <c r="N329" i="78"/>
  <c r="J27" i="79"/>
  <c r="N28" i="79"/>
  <c r="N291" i="78"/>
  <c r="N290" i="78" s="1"/>
  <c r="N286" i="78" s="1"/>
  <c r="M129" i="77"/>
  <c r="M128" i="77" s="1"/>
  <c r="M127" i="77" s="1"/>
  <c r="M333" i="77"/>
  <c r="M332" i="77" s="1"/>
  <c r="M329" i="77" s="1"/>
  <c r="N66" i="78"/>
  <c r="N64" i="78"/>
  <c r="O288" i="79"/>
  <c r="L282" i="79"/>
  <c r="N283" i="79"/>
  <c r="M263" i="79"/>
  <c r="O263" i="79" s="1"/>
  <c r="M226" i="79"/>
  <c r="M225" i="79" s="1"/>
  <c r="M224" i="79" s="1"/>
  <c r="N222" i="79"/>
  <c r="R219" i="79"/>
  <c r="R215" i="79"/>
  <c r="O212" i="79"/>
  <c r="K206" i="79"/>
  <c r="K304" i="79"/>
  <c r="J345" i="79"/>
  <c r="N346" i="79"/>
  <c r="N286" i="79"/>
  <c r="M330" i="79"/>
  <c r="M329" i="79"/>
  <c r="M331" i="79"/>
  <c r="M242" i="79"/>
  <c r="M241" i="79" s="1"/>
  <c r="O241" i="79"/>
  <c r="M240" i="79"/>
  <c r="M239" i="79" s="1"/>
  <c r="O243" i="79"/>
  <c r="J242" i="79"/>
  <c r="J241" i="79"/>
  <c r="J240" i="79" s="1"/>
  <c r="J239" i="79" s="1"/>
  <c r="N239" i="79" s="1"/>
  <c r="N243" i="79"/>
  <c r="O172" i="78"/>
  <c r="O171" i="78" s="1"/>
  <c r="O170" i="78" s="1"/>
  <c r="J33" i="79"/>
  <c r="N13" i="75"/>
  <c r="N77" i="77"/>
  <c r="N76" i="77" s="1"/>
  <c r="N75" i="77" s="1"/>
  <c r="L226" i="79"/>
  <c r="L225" i="79"/>
  <c r="L224" i="79" s="1"/>
  <c r="N227" i="79"/>
  <c r="K140" i="79"/>
  <c r="K139" i="79" s="1"/>
  <c r="N83" i="77"/>
  <c r="N82" i="77" s="1"/>
  <c r="N81" i="77" s="1"/>
  <c r="O114" i="78"/>
  <c r="O113" i="78"/>
  <c r="O110" i="78"/>
  <c r="O109" i="78" s="1"/>
  <c r="J263" i="79"/>
  <c r="N263" i="79"/>
  <c r="K168" i="79"/>
  <c r="O169" i="79"/>
  <c r="M305" i="79"/>
  <c r="M304" i="79"/>
  <c r="O306" i="79"/>
  <c r="N249" i="79"/>
  <c r="K111" i="79"/>
  <c r="N287" i="77"/>
  <c r="N286" i="77" s="1"/>
  <c r="O22" i="78"/>
  <c r="O215" i="78"/>
  <c r="O214" i="78"/>
  <c r="N234" i="77"/>
  <c r="N233" i="77"/>
  <c r="N232" i="77" s="1"/>
  <c r="N228" i="77" s="1"/>
  <c r="N16" i="75"/>
  <c r="J149" i="79"/>
  <c r="J145" i="79" s="1"/>
  <c r="O118" i="78"/>
  <c r="O116" i="78" s="1"/>
  <c r="N46" i="77"/>
  <c r="N45" i="77" s="1"/>
  <c r="N44" i="77" s="1"/>
  <c r="N43" i="77"/>
  <c r="N42" i="77" s="1"/>
  <c r="J320" i="79"/>
  <c r="N320" i="79" s="1"/>
  <c r="N321" i="79"/>
  <c r="N124" i="78"/>
  <c r="N123" i="78" s="1"/>
  <c r="N122" i="78" s="1"/>
  <c r="N121" i="78" s="1"/>
  <c r="M104" i="77"/>
  <c r="M103" i="77" s="1"/>
  <c r="M102" i="77" s="1"/>
  <c r="M101" i="77" s="1"/>
  <c r="M100" i="77" s="1"/>
  <c r="N332" i="78"/>
  <c r="N331" i="78" s="1"/>
  <c r="K345" i="79"/>
  <c r="O346" i="79"/>
  <c r="R313" i="79"/>
  <c r="R312" i="79" s="1"/>
  <c r="R311" i="79" s="1"/>
  <c r="R310" i="79" s="1"/>
  <c r="R309" i="79" s="1"/>
  <c r="L313" i="79"/>
  <c r="L312" i="79" s="1"/>
  <c r="P207" i="79"/>
  <c r="P206" i="79" s="1"/>
  <c r="J201" i="79"/>
  <c r="N202" i="79"/>
  <c r="O260" i="78"/>
  <c r="O259" i="78" s="1"/>
  <c r="O255" i="79"/>
  <c r="M162" i="78"/>
  <c r="M161" i="78"/>
  <c r="M160" i="78" s="1"/>
  <c r="K313" i="79"/>
  <c r="K312" i="79"/>
  <c r="K311" i="79" s="1"/>
  <c r="O314" i="79"/>
  <c r="O313" i="79" s="1"/>
  <c r="K328" i="78"/>
  <c r="K327" i="78"/>
  <c r="N202" i="78"/>
  <c r="N201" i="78" s="1"/>
  <c r="M33" i="77"/>
  <c r="M32" i="77" s="1"/>
  <c r="M31" i="77" s="1"/>
  <c r="S194" i="79"/>
  <c r="S193" i="79"/>
  <c r="S192" i="79"/>
  <c r="O112" i="79"/>
  <c r="M149" i="79"/>
  <c r="M145" i="79" s="1"/>
  <c r="M137" i="79" s="1"/>
  <c r="K46" i="79"/>
  <c r="K45" i="79" s="1"/>
  <c r="K44" i="79" s="1"/>
  <c r="K32" i="79" s="1"/>
  <c r="O271" i="79"/>
  <c r="O272" i="79"/>
  <c r="N258" i="77"/>
  <c r="N257" i="77" s="1"/>
  <c r="N256" i="77" s="1"/>
  <c r="R53" i="78"/>
  <c r="R51" i="78" s="1"/>
  <c r="N192" i="78"/>
  <c r="N191" i="78" s="1"/>
  <c r="M139" i="77"/>
  <c r="M138" i="77"/>
  <c r="M137" i="77"/>
  <c r="P313" i="79"/>
  <c r="P312" i="79"/>
  <c r="P311" i="79" s="1"/>
  <c r="P310" i="79" s="1"/>
  <c r="J313" i="79"/>
  <c r="J312" i="79" s="1"/>
  <c r="O53" i="79"/>
  <c r="O62" i="78"/>
  <c r="O61" i="78" s="1"/>
  <c r="N326" i="77"/>
  <c r="N325" i="77"/>
  <c r="P194" i="79"/>
  <c r="P193" i="79" s="1"/>
  <c r="P192" i="79"/>
  <c r="P191" i="79" s="1"/>
  <c r="S313" i="79"/>
  <c r="S312" i="79" s="1"/>
  <c r="P184" i="79"/>
  <c r="P183" i="79" s="1"/>
  <c r="P182" i="79" s="1"/>
  <c r="Q313" i="79"/>
  <c r="Q312" i="79"/>
  <c r="Q311" i="79"/>
  <c r="Q310" i="79" s="1"/>
  <c r="Q59" i="77"/>
  <c r="Q58" i="77"/>
  <c r="Q57" i="77" s="1"/>
  <c r="R150" i="79"/>
  <c r="R149" i="79"/>
  <c r="R145" i="79" s="1"/>
  <c r="P17" i="77"/>
  <c r="N30" i="77"/>
  <c r="N29" i="77"/>
  <c r="N28" i="77" s="1"/>
  <c r="N27" i="77" s="1"/>
  <c r="M30" i="77"/>
  <c r="M29" i="77"/>
  <c r="M28" i="77"/>
  <c r="M27" i="77" s="1"/>
  <c r="D14" i="65"/>
  <c r="D13" i="65" s="1"/>
  <c r="D56" i="65" s="1"/>
  <c r="N300" i="79"/>
  <c r="O75" i="79"/>
  <c r="N207" i="79"/>
  <c r="O300" i="79"/>
  <c r="O312" i="79"/>
  <c r="O324" i="79"/>
  <c r="N271" i="79"/>
  <c r="L168" i="79"/>
  <c r="L167" i="79" s="1"/>
  <c r="L166" i="79" s="1"/>
  <c r="L165" i="79" s="1"/>
  <c r="O131" i="79"/>
  <c r="O305" i="79"/>
  <c r="N75" i="79"/>
  <c r="K239" i="79"/>
  <c r="O239" i="79" s="1"/>
  <c r="M206" i="79"/>
  <c r="O206" i="79" s="1"/>
  <c r="O207" i="79"/>
  <c r="J352" i="79"/>
  <c r="J351" i="79" s="1"/>
  <c r="J350" i="79" s="1"/>
  <c r="N352" i="79"/>
  <c r="K156" i="79"/>
  <c r="O156" i="79"/>
  <c r="K167" i="79"/>
  <c r="J344" i="79"/>
  <c r="N344" i="79" s="1"/>
  <c r="J343" i="79"/>
  <c r="N345" i="79"/>
  <c r="O242" i="79"/>
  <c r="O74" i="79"/>
  <c r="N201" i="79"/>
  <c r="J200" i="79"/>
  <c r="N200" i="79" s="1"/>
  <c r="M311" i="79"/>
  <c r="M310" i="79" s="1"/>
  <c r="M309" i="79" s="1"/>
  <c r="O33" i="79"/>
  <c r="K247" i="79"/>
  <c r="K246" i="79" s="1"/>
  <c r="O45" i="79"/>
  <c r="N351" i="79"/>
  <c r="P31" i="68"/>
  <c r="L79" i="78"/>
  <c r="L78" i="78"/>
  <c r="L77" i="78" s="1"/>
  <c r="L76" i="78" s="1"/>
  <c r="F22" i="76" s="1"/>
  <c r="M205" i="78"/>
  <c r="M204" i="78"/>
  <c r="M203" i="78"/>
  <c r="O296" i="78"/>
  <c r="L317" i="78"/>
  <c r="N212" i="79"/>
  <c r="L206" i="79"/>
  <c r="N197" i="79"/>
  <c r="J194" i="79"/>
  <c r="J193" i="79" s="1"/>
  <c r="J192" i="79" s="1"/>
  <c r="K117" i="79"/>
  <c r="O117" i="79" s="1"/>
  <c r="O118" i="79"/>
  <c r="L37" i="79"/>
  <c r="N220" i="79"/>
  <c r="L219" i="79"/>
  <c r="N219" i="79" s="1"/>
  <c r="M65" i="77"/>
  <c r="M64" i="77"/>
  <c r="M63" i="77" s="1"/>
  <c r="N159" i="78"/>
  <c r="N158" i="78"/>
  <c r="N153" i="78" s="1"/>
  <c r="L150" i="78"/>
  <c r="L149" i="78" s="1"/>
  <c r="N151" i="78"/>
  <c r="N150" i="78"/>
  <c r="O145" i="78"/>
  <c r="O144" i="78" s="1"/>
  <c r="O143" i="78" s="1"/>
  <c r="O142" i="78" s="1"/>
  <c r="O41" i="79"/>
  <c r="N53" i="78"/>
  <c r="M300" i="77"/>
  <c r="M299" i="77"/>
  <c r="O291" i="78"/>
  <c r="O290" i="78"/>
  <c r="N225" i="78"/>
  <c r="N224" i="78" s="1"/>
  <c r="M247" i="77"/>
  <c r="M246" i="77" s="1"/>
  <c r="M245" i="77" s="1"/>
  <c r="J247" i="79"/>
  <c r="M80" i="77"/>
  <c r="M79" i="77" s="1"/>
  <c r="M78" i="77" s="1"/>
  <c r="M132" i="77"/>
  <c r="M131" i="77" s="1"/>
  <c r="M130" i="77" s="1"/>
  <c r="N293" i="78"/>
  <c r="N292" i="78"/>
  <c r="S37" i="79"/>
  <c r="L129" i="79"/>
  <c r="L87" i="79"/>
  <c r="L86" i="79"/>
  <c r="L85" i="79"/>
  <c r="Q95" i="77"/>
  <c r="Q91" i="77" s="1"/>
  <c r="N95" i="77"/>
  <c r="P115" i="78"/>
  <c r="Q252" i="78"/>
  <c r="R296" i="78"/>
  <c r="P205" i="78"/>
  <c r="P204" i="78" s="1"/>
  <c r="P203" i="78" s="1"/>
  <c r="R198" i="78"/>
  <c r="R197" i="78"/>
  <c r="R196" i="78"/>
  <c r="M135" i="78"/>
  <c r="M134" i="78"/>
  <c r="M133" i="78" s="1"/>
  <c r="L61" i="78"/>
  <c r="R205" i="78"/>
  <c r="R204" i="78" s="1"/>
  <c r="R203" i="78" s="1"/>
  <c r="N56" i="78"/>
  <c r="N55" i="78"/>
  <c r="M308" i="77"/>
  <c r="M307" i="77" s="1"/>
  <c r="M306" i="77" s="1"/>
  <c r="O39" i="79"/>
  <c r="M38" i="79"/>
  <c r="J38" i="79"/>
  <c r="J37" i="79" s="1"/>
  <c r="N39" i="79"/>
  <c r="M366" i="77"/>
  <c r="M365" i="77" s="1"/>
  <c r="M364" i="77" s="1"/>
  <c r="N68" i="78"/>
  <c r="N67" i="78" s="1"/>
  <c r="N23" i="78"/>
  <c r="M289" i="77"/>
  <c r="M288" i="77"/>
  <c r="O60" i="78"/>
  <c r="O59" i="78" s="1"/>
  <c r="N323" i="77"/>
  <c r="N322" i="77"/>
  <c r="N321" i="77" s="1"/>
  <c r="N333" i="77"/>
  <c r="N332" i="77"/>
  <c r="N329" i="77" s="1"/>
  <c r="O66" i="78"/>
  <c r="O64" i="78" s="1"/>
  <c r="O139" i="78"/>
  <c r="O138" i="78"/>
  <c r="O135" i="78"/>
  <c r="O134" i="78" s="1"/>
  <c r="O133" i="78" s="1"/>
  <c r="L34" i="77"/>
  <c r="Q301" i="77"/>
  <c r="J18" i="78"/>
  <c r="J17" i="78"/>
  <c r="J16" i="78" s="1"/>
  <c r="S115" i="78"/>
  <c r="R144" i="78"/>
  <c r="R143" i="78" s="1"/>
  <c r="R142" i="78" s="1"/>
  <c r="J27" i="77"/>
  <c r="J262" i="77"/>
  <c r="S229" i="78"/>
  <c r="S228" i="78" s="1"/>
  <c r="Q16" i="79"/>
  <c r="Q15" i="79" s="1"/>
  <c r="O93" i="78"/>
  <c r="I95" i="77"/>
  <c r="I91" i="77" s="1"/>
  <c r="L329" i="77"/>
  <c r="R35" i="77"/>
  <c r="R34" i="77" s="1"/>
  <c r="P84" i="77"/>
  <c r="J51" i="78"/>
  <c r="K143" i="78"/>
  <c r="K142" i="78" s="1"/>
  <c r="N94" i="78"/>
  <c r="M191" i="77"/>
  <c r="M190" i="77"/>
  <c r="M189" i="77" s="1"/>
  <c r="M188" i="77" s="1"/>
  <c r="M187" i="77" s="1"/>
  <c r="N328" i="77"/>
  <c r="N327" i="77" s="1"/>
  <c r="M27" i="79"/>
  <c r="O28" i="79"/>
  <c r="Q144" i="78"/>
  <c r="Q143" i="78"/>
  <c r="Q142" i="78" s="1"/>
  <c r="O199" i="78"/>
  <c r="K198" i="78"/>
  <c r="K197" i="78" s="1"/>
  <c r="K196" i="78" s="1"/>
  <c r="K317" i="78"/>
  <c r="R133" i="78"/>
  <c r="Q287" i="78"/>
  <c r="J167" i="77"/>
  <c r="J166" i="77" s="1"/>
  <c r="L135" i="78"/>
  <c r="L134" i="78" s="1"/>
  <c r="L133" i="78" s="1"/>
  <c r="L104" i="78"/>
  <c r="L103" i="78" s="1"/>
  <c r="L102" i="78" s="1"/>
  <c r="L101" i="78" s="1"/>
  <c r="P279" i="78"/>
  <c r="O280" i="78"/>
  <c r="O279" i="78" s="1"/>
  <c r="K279" i="78"/>
  <c r="L116" i="78"/>
  <c r="L115" i="78"/>
  <c r="K18" i="75"/>
  <c r="J278" i="78"/>
  <c r="J272" i="78" s="1"/>
  <c r="D35" i="76" s="1"/>
  <c r="K95" i="77"/>
  <c r="K91" i="77" s="1"/>
  <c r="E45" i="68"/>
  <c r="E41" i="68"/>
  <c r="F21" i="68"/>
  <c r="K42" i="76"/>
  <c r="O165" i="77"/>
  <c r="O164" i="77" s="1"/>
  <c r="O163" i="77" s="1"/>
  <c r="O162" i="77"/>
  <c r="O147" i="77" s="1"/>
  <c r="O146" i="77" s="1"/>
  <c r="M339" i="79"/>
  <c r="M338" i="79" s="1"/>
  <c r="M337" i="79" s="1"/>
  <c r="M336" i="79"/>
  <c r="M335" i="79" s="1"/>
  <c r="M344" i="78"/>
  <c r="M343" i="78"/>
  <c r="M342" i="78"/>
  <c r="M341" i="78" s="1"/>
  <c r="M340" i="78" s="1"/>
  <c r="M339" i="78" s="1"/>
  <c r="G42" i="76" s="1"/>
  <c r="F42" i="76"/>
  <c r="H42" i="76"/>
  <c r="K51" i="76"/>
  <c r="Q17" i="77"/>
  <c r="P56" i="77"/>
  <c r="L27" i="77"/>
  <c r="N122" i="77"/>
  <c r="M95" i="77"/>
  <c r="R17" i="77"/>
  <c r="R189" i="77"/>
  <c r="R188" i="77"/>
  <c r="R187" i="77" s="1"/>
  <c r="R262" i="77"/>
  <c r="R283" i="77"/>
  <c r="R282" i="77" s="1"/>
  <c r="R281" i="77" s="1"/>
  <c r="R280" i="77" s="1"/>
  <c r="K283" i="77"/>
  <c r="K282" i="77" s="1"/>
  <c r="K281" i="77" s="1"/>
  <c r="K280" i="77" s="1"/>
  <c r="L283" i="77"/>
  <c r="L282" i="77" s="1"/>
  <c r="L281" i="77" s="1"/>
  <c r="L280" i="77" s="1"/>
  <c r="K324" i="77"/>
  <c r="N84" i="77"/>
  <c r="L262" i="77"/>
  <c r="L252" i="77" s="1"/>
  <c r="L251" i="77" s="1"/>
  <c r="L296" i="77"/>
  <c r="Q282" i="77"/>
  <c r="Q281" i="77" s="1"/>
  <c r="Q280" i="77" s="1"/>
  <c r="P252" i="77"/>
  <c r="P251" i="77"/>
  <c r="K177" i="77"/>
  <c r="R324" i="77"/>
  <c r="J349" i="79"/>
  <c r="N349" i="79"/>
  <c r="O270" i="79"/>
  <c r="M269" i="79"/>
  <c r="M298" i="79"/>
  <c r="P173" i="79"/>
  <c r="R211" i="78"/>
  <c r="R210" i="78" s="1"/>
  <c r="Q134" i="78"/>
  <c r="Q133" i="78" s="1"/>
  <c r="Q188" i="78"/>
  <c r="Q187" i="78" s="1"/>
  <c r="Q186" i="78" s="1"/>
  <c r="R121" i="77"/>
  <c r="K275" i="79"/>
  <c r="K274" i="79" s="1"/>
  <c r="Q275" i="79"/>
  <c r="Q268" i="79"/>
  <c r="Q267" i="79" s="1"/>
  <c r="K223" i="78"/>
  <c r="Q178" i="78"/>
  <c r="Q177" i="78"/>
  <c r="L84" i="77"/>
  <c r="K329" i="77"/>
  <c r="L275" i="79"/>
  <c r="R275" i="79"/>
  <c r="R274" i="79"/>
  <c r="R268" i="79"/>
  <c r="R267" i="79" s="1"/>
  <c r="R230" i="78"/>
  <c r="R229" i="78" s="1"/>
  <c r="R228" i="78" s="1"/>
  <c r="Q64" i="78"/>
  <c r="S275" i="79"/>
  <c r="S274" i="79"/>
  <c r="L122" i="77"/>
  <c r="L121" i="77" s="1"/>
  <c r="P275" i="79"/>
  <c r="P274" i="79" s="1"/>
  <c r="P268" i="79" s="1"/>
  <c r="P267" i="79" s="1"/>
  <c r="S100" i="79"/>
  <c r="S99" i="79" s="1"/>
  <c r="S98" i="79" s="1"/>
  <c r="S97" i="79"/>
  <c r="R74" i="79"/>
  <c r="R73" i="79" s="1"/>
  <c r="R72" i="79" s="1"/>
  <c r="N114" i="77"/>
  <c r="N113" i="77"/>
  <c r="N112" i="77" s="1"/>
  <c r="O132" i="78"/>
  <c r="M185" i="77"/>
  <c r="M184" i="77"/>
  <c r="M183" i="77" s="1"/>
  <c r="M182" i="77" s="1"/>
  <c r="M177" i="77" s="1"/>
  <c r="R163" i="79"/>
  <c r="R158" i="79" s="1"/>
  <c r="R157" i="79" s="1"/>
  <c r="R156" i="79" s="1"/>
  <c r="Q74" i="79"/>
  <c r="Q73" i="79" s="1"/>
  <c r="Q72" i="79" s="1"/>
  <c r="O82" i="79"/>
  <c r="R100" i="79"/>
  <c r="R99" i="79"/>
  <c r="R98" i="79" s="1"/>
  <c r="R97" i="79" s="1"/>
  <c r="M157" i="77"/>
  <c r="M156" i="77" s="1"/>
  <c r="M155" i="77" s="1"/>
  <c r="O276" i="79"/>
  <c r="O175" i="79"/>
  <c r="O174" i="79" s="1"/>
  <c r="J122" i="79"/>
  <c r="S198" i="78"/>
  <c r="S197" i="78" s="1"/>
  <c r="S196" i="78" s="1"/>
  <c r="L281" i="78"/>
  <c r="L280" i="78" s="1"/>
  <c r="L279" i="78" s="1"/>
  <c r="M122" i="79"/>
  <c r="M121" i="79"/>
  <c r="N189" i="78"/>
  <c r="N188" i="78" s="1"/>
  <c r="N187" i="78" s="1"/>
  <c r="N186" i="78" s="1"/>
  <c r="J177" i="78"/>
  <c r="L153" i="78"/>
  <c r="N154" i="78"/>
  <c r="K219" i="78"/>
  <c r="S177" i="78"/>
  <c r="S170" i="78" s="1"/>
  <c r="S153" i="78"/>
  <c r="S149" i="78" s="1"/>
  <c r="N156" i="78"/>
  <c r="J149" i="78"/>
  <c r="J205" i="78"/>
  <c r="J204" i="78"/>
  <c r="J203" i="78" s="1"/>
  <c r="S223" i="78"/>
  <c r="S219" i="78"/>
  <c r="Q153" i="78"/>
  <c r="Q149" i="78" s="1"/>
  <c r="N280" i="78"/>
  <c r="R93" i="78"/>
  <c r="R92" i="78" s="1"/>
  <c r="R91" i="78" s="1"/>
  <c r="R90" i="78" s="1"/>
  <c r="R89" i="78" s="1"/>
  <c r="L23" i="76" s="1"/>
  <c r="L64" i="78"/>
  <c r="M104" i="78"/>
  <c r="M103" i="78" s="1"/>
  <c r="M102" i="78" s="1"/>
  <c r="M101" i="78"/>
  <c r="G25" i="76" s="1"/>
  <c r="S286" i="78"/>
  <c r="R177" i="78"/>
  <c r="K135" i="78"/>
  <c r="K134" i="78"/>
  <c r="K133" i="78"/>
  <c r="Q78" i="78"/>
  <c r="Q77" i="78" s="1"/>
  <c r="Q76" i="78" s="1"/>
  <c r="K22" i="76" s="1"/>
  <c r="K20" i="76"/>
  <c r="L177" i="78"/>
  <c r="L188" i="78"/>
  <c r="L187" i="78"/>
  <c r="L186" i="78"/>
  <c r="L205" i="78"/>
  <c r="L204" i="78" s="1"/>
  <c r="L203" i="78"/>
  <c r="M287" i="78"/>
  <c r="K102" i="78"/>
  <c r="K101" i="78" s="1"/>
  <c r="O177" i="78"/>
  <c r="P20" i="78"/>
  <c r="P19" i="78" s="1"/>
  <c r="P18" i="78" s="1"/>
  <c r="P17" i="78" s="1"/>
  <c r="P16" i="78"/>
  <c r="J16" i="76" s="1"/>
  <c r="R18" i="78"/>
  <c r="R17" i="78"/>
  <c r="R16" i="78" s="1"/>
  <c r="L16" i="76" s="1"/>
  <c r="M177" i="78"/>
  <c r="M170" i="78"/>
  <c r="M169" i="78" s="1"/>
  <c r="G29" i="76" s="1"/>
  <c r="M252" i="78"/>
  <c r="R116" i="78"/>
  <c r="R115" i="78"/>
  <c r="P47" i="77"/>
  <c r="Q111" i="77"/>
  <c r="J283" i="77"/>
  <c r="J282" i="77" s="1"/>
  <c r="J281" i="77" s="1"/>
  <c r="J280" i="77" s="1"/>
  <c r="J95" i="77"/>
  <c r="Q189" i="77"/>
  <c r="J228" i="77"/>
  <c r="Q177" i="77"/>
  <c r="K148" i="77"/>
  <c r="O189" i="77"/>
  <c r="O188" i="77"/>
  <c r="O187" i="77" s="1"/>
  <c r="K35" i="77"/>
  <c r="K34" i="77"/>
  <c r="L244" i="77"/>
  <c r="L239" i="77"/>
  <c r="K262" i="77"/>
  <c r="L324" i="77"/>
  <c r="O17" i="77"/>
  <c r="O16" i="77" s="1"/>
  <c r="G38" i="76"/>
  <c r="M301" i="78"/>
  <c r="R301" i="78"/>
  <c r="J64" i="78"/>
  <c r="O156" i="78"/>
  <c r="N160" i="78"/>
  <c r="J92" i="78"/>
  <c r="J91" i="78" s="1"/>
  <c r="J90" i="78" s="1"/>
  <c r="J89" i="78" s="1"/>
  <c r="D23" i="76"/>
  <c r="O131" i="78"/>
  <c r="O130" i="78"/>
  <c r="K130" i="78"/>
  <c r="L316" i="78"/>
  <c r="L315" i="78" s="1"/>
  <c r="L314" i="78" s="1"/>
  <c r="N116" i="78"/>
  <c r="N115" i="78" s="1"/>
  <c r="J317" i="78"/>
  <c r="J316" i="78"/>
  <c r="J315" i="78"/>
  <c r="J314" i="78" s="1"/>
  <c r="D40" i="76" s="1"/>
  <c r="S17" i="78"/>
  <c r="S16" i="78" s="1"/>
  <c r="M16" i="76" s="1"/>
  <c r="H31" i="76"/>
  <c r="Q317" i="78"/>
  <c r="S104" i="78"/>
  <c r="S103" i="78" s="1"/>
  <c r="S102" i="78" s="1"/>
  <c r="S101" i="78" s="1"/>
  <c r="S126" i="78"/>
  <c r="M153" i="78"/>
  <c r="M149" i="78" s="1"/>
  <c r="K64" i="78"/>
  <c r="K93" i="78"/>
  <c r="S64" i="78"/>
  <c r="M51" i="78"/>
  <c r="L123" i="79"/>
  <c r="L122" i="79" s="1"/>
  <c r="N124" i="79"/>
  <c r="N123" i="79" s="1"/>
  <c r="N122" i="79" s="1"/>
  <c r="L33" i="79"/>
  <c r="N34" i="79"/>
  <c r="N35" i="79"/>
  <c r="N250" i="77"/>
  <c r="N249" i="77" s="1"/>
  <c r="N248" i="77"/>
  <c r="J172" i="78"/>
  <c r="J171" i="78" s="1"/>
  <c r="J170" i="78" s="1"/>
  <c r="J173" i="79"/>
  <c r="L219" i="78"/>
  <c r="J78" i="78"/>
  <c r="J77" i="78" s="1"/>
  <c r="J76" i="78" s="1"/>
  <c r="D22" i="76" s="1"/>
  <c r="Q41" i="78"/>
  <c r="Q316" i="78"/>
  <c r="S50" i="78"/>
  <c r="S49" i="78" s="1"/>
  <c r="S48" i="78"/>
  <c r="M251" i="78"/>
  <c r="M250" i="78" s="1"/>
  <c r="K278" i="78"/>
  <c r="K272" i="78" s="1"/>
  <c r="K271" i="78" s="1"/>
  <c r="S135" i="78"/>
  <c r="S134" i="78" s="1"/>
  <c r="S133" i="78" s="1"/>
  <c r="P296" i="77"/>
  <c r="K79" i="78"/>
  <c r="K78" i="78" s="1"/>
  <c r="K77" i="78"/>
  <c r="K76" i="78" s="1"/>
  <c r="E22" i="76" s="1"/>
  <c r="K205" i="78"/>
  <c r="K204" i="78" s="1"/>
  <c r="K203" i="78" s="1"/>
  <c r="J324" i="77"/>
  <c r="Q223" i="78"/>
  <c r="P283" i="77"/>
  <c r="P282" i="77" s="1"/>
  <c r="P281" i="77"/>
  <c r="P280" i="77" s="1"/>
  <c r="P166" i="77"/>
  <c r="M223" i="78"/>
  <c r="M219" i="78" s="1"/>
  <c r="L162" i="78"/>
  <c r="L161" i="78" s="1"/>
  <c r="L160" i="78"/>
  <c r="M296" i="78"/>
  <c r="M328" i="78"/>
  <c r="M327" i="78" s="1"/>
  <c r="R37" i="79"/>
  <c r="R32" i="79"/>
  <c r="R31" i="79" s="1"/>
  <c r="S16" i="79"/>
  <c r="S15" i="79"/>
  <c r="O127" i="79"/>
  <c r="O126" i="79" s="1"/>
  <c r="K126" i="79"/>
  <c r="K122" i="79" s="1"/>
  <c r="S144" i="78"/>
  <c r="S143" i="78" s="1"/>
  <c r="S142" i="78" s="1"/>
  <c r="S141" i="78"/>
  <c r="Q27" i="77"/>
  <c r="N322" i="78"/>
  <c r="N317" i="78" s="1"/>
  <c r="L130" i="78"/>
  <c r="L126" i="78" s="1"/>
  <c r="L125" i="78"/>
  <c r="F26" i="76" s="1"/>
  <c r="N131" i="78"/>
  <c r="N130" i="78"/>
  <c r="L295" i="77"/>
  <c r="L294" i="77" s="1"/>
  <c r="L293" i="77" s="1"/>
  <c r="K268" i="79"/>
  <c r="K267" i="79" s="1"/>
  <c r="O269" i="79"/>
  <c r="I38" i="76"/>
  <c r="N173" i="79"/>
  <c r="N324" i="77"/>
  <c r="K167" i="77"/>
  <c r="K166" i="77" s="1"/>
  <c r="N121" i="77"/>
  <c r="J146" i="77"/>
  <c r="R228" i="77"/>
  <c r="L186" i="77"/>
  <c r="I189" i="77"/>
  <c r="I188" i="77"/>
  <c r="I187" i="77" s="1"/>
  <c r="N262" i="77"/>
  <c r="R251" i="77"/>
  <c r="I244" i="77"/>
  <c r="I200" i="77"/>
  <c r="J47" i="77"/>
  <c r="K189" i="77"/>
  <c r="K188" i="77" s="1"/>
  <c r="K187" i="77"/>
  <c r="K186" i="77" s="1"/>
  <c r="K201" i="77"/>
  <c r="K200" i="77" s="1"/>
  <c r="L228" i="77"/>
  <c r="L219" i="77"/>
  <c r="L201" i="77"/>
  <c r="L200" i="77" s="1"/>
  <c r="P111" i="77"/>
  <c r="J329" i="77"/>
  <c r="P324" i="77"/>
  <c r="R84" i="77"/>
  <c r="R148" i="77"/>
  <c r="R147" i="77" s="1"/>
  <c r="M84" i="77"/>
  <c r="L17" i="77"/>
  <c r="P148" i="77"/>
  <c r="P147" i="77" s="1"/>
  <c r="N68" i="77"/>
  <c r="N67" i="77" s="1"/>
  <c r="N91" i="77"/>
  <c r="R271" i="78"/>
  <c r="L34" i="76"/>
  <c r="O322" i="78"/>
  <c r="N20" i="78"/>
  <c r="N19" i="78"/>
  <c r="N18" i="78" s="1"/>
  <c r="N17" i="78" s="1"/>
  <c r="N16" i="78" s="1"/>
  <c r="O328" i="78"/>
  <c r="O327" i="78" s="1"/>
  <c r="N279" i="78"/>
  <c r="N205" i="78"/>
  <c r="N204" i="78" s="1"/>
  <c r="N203" i="78" s="1"/>
  <c r="N104" i="78"/>
  <c r="N103" i="78" s="1"/>
  <c r="N102" i="78"/>
  <c r="N101" i="78" s="1"/>
  <c r="Q50" i="78"/>
  <c r="Q49" i="78" s="1"/>
  <c r="Q48" i="78" s="1"/>
  <c r="Q36" i="78" s="1"/>
  <c r="K19" i="76" s="1"/>
  <c r="Q251" i="78"/>
  <c r="Q250" i="78" s="1"/>
  <c r="K33" i="76" s="1"/>
  <c r="K32" i="76" s="1"/>
  <c r="O252" i="78"/>
  <c r="O251" i="78" s="1"/>
  <c r="O250" i="78"/>
  <c r="O249" i="78" s="1"/>
  <c r="O115" i="78"/>
  <c r="L252" i="78"/>
  <c r="L251" i="78"/>
  <c r="L250" i="78" s="1"/>
  <c r="F33" i="76" s="1"/>
  <c r="F32" i="76" s="1"/>
  <c r="P153" i="78"/>
  <c r="P149" i="78" s="1"/>
  <c r="P144" i="78"/>
  <c r="P143" i="78"/>
  <c r="P142" i="78" s="1"/>
  <c r="P172" i="78"/>
  <c r="P171" i="78" s="1"/>
  <c r="P170" i="78" s="1"/>
  <c r="P169" i="78" s="1"/>
  <c r="J29" i="76" s="1"/>
  <c r="Q315" i="78"/>
  <c r="Q314" i="78" s="1"/>
  <c r="K40" i="76" s="1"/>
  <c r="K39" i="76" s="1"/>
  <c r="M198" i="78"/>
  <c r="M197" i="78" s="1"/>
  <c r="M196" i="78" s="1"/>
  <c r="L287" i="78"/>
  <c r="K172" i="78"/>
  <c r="K171" i="78"/>
  <c r="K170" i="78"/>
  <c r="O79" i="78"/>
  <c r="O78" i="78" s="1"/>
  <c r="O77" i="78" s="1"/>
  <c r="O76" i="78" s="1"/>
  <c r="J126" i="78"/>
  <c r="K316" i="78"/>
  <c r="K315" i="78" s="1"/>
  <c r="K314" i="78" s="1"/>
  <c r="E40" i="76" s="1"/>
  <c r="E39" i="76" s="1"/>
  <c r="M210" i="78"/>
  <c r="K20" i="78"/>
  <c r="K19" i="78"/>
  <c r="K18" i="78" s="1"/>
  <c r="K17" i="78" s="1"/>
  <c r="K16" i="78" s="1"/>
  <c r="S92" i="78"/>
  <c r="S91" i="78" s="1"/>
  <c r="S90" i="78" s="1"/>
  <c r="S89" i="78" s="1"/>
  <c r="M23" i="76" s="1"/>
  <c r="S328" i="78"/>
  <c r="S327" i="78" s="1"/>
  <c r="S314" i="78"/>
  <c r="S313" i="78" s="1"/>
  <c r="M77" i="78"/>
  <c r="M76" i="78" s="1"/>
  <c r="G22" i="76" s="1"/>
  <c r="I22" i="76" s="1"/>
  <c r="J313" i="78"/>
  <c r="O47" i="77"/>
  <c r="J271" i="78"/>
  <c r="M28" i="76"/>
  <c r="D16" i="76"/>
  <c r="E35" i="76"/>
  <c r="M25" i="76"/>
  <c r="J36" i="76"/>
  <c r="O235" i="79"/>
  <c r="K226" i="79"/>
  <c r="N58" i="78"/>
  <c r="N57" i="78" s="1"/>
  <c r="M328" i="77"/>
  <c r="M327" i="77"/>
  <c r="M324" i="77"/>
  <c r="N63" i="78"/>
  <c r="N61" i="78"/>
  <c r="S188" i="78"/>
  <c r="S187" i="78"/>
  <c r="S186" i="78" s="1"/>
  <c r="M188" i="78"/>
  <c r="M187" i="78"/>
  <c r="M186" i="78" s="1"/>
  <c r="O189" i="78"/>
  <c r="O188" i="78" s="1"/>
  <c r="O187" i="78" s="1"/>
  <c r="O186" i="78"/>
  <c r="M56" i="77"/>
  <c r="O154" i="78"/>
  <c r="O153" i="78"/>
  <c r="K153" i="78"/>
  <c r="Q69" i="78"/>
  <c r="N38" i="79"/>
  <c r="O129" i="79"/>
  <c r="O194" i="79"/>
  <c r="N147" i="78"/>
  <c r="M26" i="77"/>
  <c r="M25" i="77"/>
  <c r="M24" i="77" s="1"/>
  <c r="M69" i="78"/>
  <c r="N242" i="79"/>
  <c r="N145" i="78"/>
  <c r="M283" i="77"/>
  <c r="M282" i="77" s="1"/>
  <c r="M281" i="77" s="1"/>
  <c r="M280" i="77" s="1"/>
  <c r="L92" i="78"/>
  <c r="L91" i="78" s="1"/>
  <c r="L90" i="78"/>
  <c r="L89" i="78" s="1"/>
  <c r="R137" i="79"/>
  <c r="K239" i="77"/>
  <c r="N328" i="78"/>
  <c r="N327" i="78" s="1"/>
  <c r="N33" i="79"/>
  <c r="O68" i="79"/>
  <c r="R110" i="77"/>
  <c r="N93" i="78"/>
  <c r="N92" i="78" s="1"/>
  <c r="N91" i="78"/>
  <c r="N90" i="78"/>
  <c r="N89" i="78" s="1"/>
  <c r="O240" i="79"/>
  <c r="O44" i="79"/>
  <c r="O67" i="79"/>
  <c r="L216" i="79"/>
  <c r="L215" i="79" s="1"/>
  <c r="N215" i="79" s="1"/>
  <c r="N217" i="79"/>
  <c r="K37" i="76"/>
  <c r="N263" i="78"/>
  <c r="N262" i="78" s="1"/>
  <c r="J226" i="79"/>
  <c r="J225" i="79" s="1"/>
  <c r="S79" i="78"/>
  <c r="S78" i="78"/>
  <c r="S77" i="78"/>
  <c r="S76" i="78" s="1"/>
  <c r="I136" i="77"/>
  <c r="R172" i="78"/>
  <c r="R171" i="78" s="1"/>
  <c r="R170" i="78" s="1"/>
  <c r="R169" i="78" s="1"/>
  <c r="L29" i="76" s="1"/>
  <c r="J122" i="77"/>
  <c r="J121" i="77" s="1"/>
  <c r="J110" i="77"/>
  <c r="M126" i="78"/>
  <c r="M125" i="78" s="1"/>
  <c r="G26" i="76" s="1"/>
  <c r="G24" i="76" s="1"/>
  <c r="R239" i="77"/>
  <c r="L68" i="77"/>
  <c r="L67" i="77"/>
  <c r="L66" i="77" s="1"/>
  <c r="K122" i="77"/>
  <c r="P189" i="77"/>
  <c r="P188" i="77" s="1"/>
  <c r="P187" i="77" s="1"/>
  <c r="P186" i="77" s="1"/>
  <c r="Q122" i="79"/>
  <c r="Q121" i="79" s="1"/>
  <c r="Q96" i="79" s="1"/>
  <c r="L136" i="77"/>
  <c r="L110" i="77" s="1"/>
  <c r="O56" i="77"/>
  <c r="M40" i="76"/>
  <c r="M39" i="76" s="1"/>
  <c r="O66" i="79"/>
  <c r="D34" i="76"/>
  <c r="D39" i="76"/>
  <c r="N240" i="79"/>
  <c r="N226" i="79"/>
  <c r="N144" i="78"/>
  <c r="N143" i="78"/>
  <c r="N142" i="78" s="1"/>
  <c r="K225" i="79"/>
  <c r="O226" i="79"/>
  <c r="E34" i="76"/>
  <c r="K121" i="79"/>
  <c r="O121" i="79" s="1"/>
  <c r="M22" i="76"/>
  <c r="M20" i="76" s="1"/>
  <c r="N216" i="79"/>
  <c r="K245" i="79"/>
  <c r="D20" i="76"/>
  <c r="H22" i="76"/>
  <c r="O225" i="79"/>
  <c r="K224" i="79"/>
  <c r="O224" i="79" s="1"/>
  <c r="E16" i="76" l="1"/>
  <c r="N66" i="77"/>
  <c r="K31" i="79"/>
  <c r="N15" i="77"/>
  <c r="M200" i="77"/>
  <c r="M186" i="77" s="1"/>
  <c r="D15" i="76"/>
  <c r="L313" i="78"/>
  <c r="F40" i="76"/>
  <c r="F20" i="76"/>
  <c r="P249" i="78"/>
  <c r="J33" i="76"/>
  <c r="J32" i="76" s="1"/>
  <c r="O110" i="77"/>
  <c r="S249" i="78"/>
  <c r="M33" i="76"/>
  <c r="M32" i="76" s="1"/>
  <c r="Q195" i="78"/>
  <c r="K30" i="76" s="1"/>
  <c r="J224" i="79"/>
  <c r="N224" i="79" s="1"/>
  <c r="N225" i="79"/>
  <c r="F25" i="76"/>
  <c r="F24" i="76" s="1"/>
  <c r="L100" i="78"/>
  <c r="P313" i="78"/>
  <c r="J40" i="76"/>
  <c r="J39" i="76" s="1"/>
  <c r="J35" i="76"/>
  <c r="J34" i="76" s="1"/>
  <c r="P271" i="78"/>
  <c r="J25" i="76"/>
  <c r="J24" i="76" s="1"/>
  <c r="P100" i="78"/>
  <c r="L33" i="76"/>
  <c r="L32" i="76" s="1"/>
  <c r="R249" i="78"/>
  <c r="K25" i="76"/>
  <c r="K24" i="76" s="1"/>
  <c r="S69" i="78"/>
  <c r="F23" i="76"/>
  <c r="L69" i="78"/>
  <c r="K15" i="76"/>
  <c r="J141" i="78"/>
  <c r="J130" i="79"/>
  <c r="N131" i="79"/>
  <c r="L40" i="76"/>
  <c r="L39" i="76" s="1"/>
  <c r="R313" i="78"/>
  <c r="I186" i="77"/>
  <c r="P295" i="77"/>
  <c r="P294" i="77" s="1"/>
  <c r="P293" i="77" s="1"/>
  <c r="P378" i="77" s="1"/>
  <c r="E25" i="76"/>
  <c r="O304" i="79"/>
  <c r="M141" i="78"/>
  <c r="O69" i="78"/>
  <c r="O87" i="79"/>
  <c r="K86" i="79"/>
  <c r="K98" i="79"/>
  <c r="N219" i="78"/>
  <c r="O26" i="79"/>
  <c r="K25" i="79"/>
  <c r="G34" i="64"/>
  <c r="G14" i="65"/>
  <c r="G13" i="65" s="1"/>
  <c r="G56" i="65" s="1"/>
  <c r="N227" i="78"/>
  <c r="N226" i="78" s="1"/>
  <c r="N223" i="78" s="1"/>
  <c r="M250" i="77"/>
  <c r="M249" i="77" s="1"/>
  <c r="M248" i="77" s="1"/>
  <c r="M244" i="77" s="1"/>
  <c r="M239" i="77" s="1"/>
  <c r="K219" i="79"/>
  <c r="O222" i="79"/>
  <c r="N69" i="79"/>
  <c r="J68" i="79"/>
  <c r="P36" i="78"/>
  <c r="J19" i="76" s="1"/>
  <c r="R69" i="78"/>
  <c r="O185" i="78"/>
  <c r="O184" i="78" s="1"/>
  <c r="O183" i="78" s="1"/>
  <c r="O182" i="78" s="1"/>
  <c r="O181" i="78" s="1"/>
  <c r="O169" i="78" s="1"/>
  <c r="N109" i="77"/>
  <c r="N108" i="77" s="1"/>
  <c r="N107" i="77" s="1"/>
  <c r="N106" i="77" s="1"/>
  <c r="N105" i="77" s="1"/>
  <c r="R41" i="68"/>
  <c r="J69" i="78"/>
  <c r="K169" i="78"/>
  <c r="E29" i="76" s="1"/>
  <c r="I29" i="76" s="1"/>
  <c r="S125" i="78"/>
  <c r="J15" i="76"/>
  <c r="R186" i="77"/>
  <c r="M26" i="79"/>
  <c r="M25" i="79" s="1"/>
  <c r="M16" i="79" s="1"/>
  <c r="M15" i="79" s="1"/>
  <c r="O27" i="79"/>
  <c r="Q56" i="77"/>
  <c r="Q47" i="77" s="1"/>
  <c r="K344" i="79"/>
  <c r="O345" i="79"/>
  <c r="N27" i="79"/>
  <c r="J26" i="79"/>
  <c r="N299" i="79"/>
  <c r="J298" i="79"/>
  <c r="M148" i="77"/>
  <c r="M147" i="77" s="1"/>
  <c r="M146" i="77" s="1"/>
  <c r="M200" i="79"/>
  <c r="O201" i="79"/>
  <c r="M68" i="77"/>
  <c r="M67" i="77" s="1"/>
  <c r="M66" i="77" s="1"/>
  <c r="O283" i="77"/>
  <c r="O282" i="77" s="1"/>
  <c r="O281" i="77" s="1"/>
  <c r="O280" i="77" s="1"/>
  <c r="O252" i="77"/>
  <c r="O251" i="77" s="1"/>
  <c r="I252" i="77"/>
  <c r="I251" i="77" s="1"/>
  <c r="P223" i="78"/>
  <c r="P219" i="78" s="1"/>
  <c r="P195" i="78" s="1"/>
  <c r="J30" i="76" s="1"/>
  <c r="Q252" i="77"/>
  <c r="Q251" i="77" s="1"/>
  <c r="R177" i="77"/>
  <c r="M100" i="78"/>
  <c r="N316" i="78"/>
  <c r="N315" i="78" s="1"/>
  <c r="N314" i="78" s="1"/>
  <c r="N313" i="78" s="1"/>
  <c r="K72" i="79"/>
  <c r="K147" i="77"/>
  <c r="K146" i="77" s="1"/>
  <c r="S169" i="78"/>
  <c r="R96" i="79"/>
  <c r="N111" i="77"/>
  <c r="N110" i="77" s="1"/>
  <c r="S96" i="79"/>
  <c r="M297" i="79"/>
  <c r="E14" i="65"/>
  <c r="E13" i="65" s="1"/>
  <c r="E56" i="65" s="1"/>
  <c r="Q141" i="78"/>
  <c r="N343" i="79"/>
  <c r="J342" i="79"/>
  <c r="N248" i="79"/>
  <c r="J311" i="79"/>
  <c r="R50" i="78"/>
  <c r="R49" i="78" s="1"/>
  <c r="R48" i="78" s="1"/>
  <c r="R36" i="78" s="1"/>
  <c r="O311" i="79"/>
  <c r="K310" i="79"/>
  <c r="O139" i="79"/>
  <c r="K138" i="79"/>
  <c r="O97" i="78"/>
  <c r="O96" i="78" s="1"/>
  <c r="O92" i="78" s="1"/>
  <c r="O91" i="78" s="1"/>
  <c r="O90" i="78" s="1"/>
  <c r="O89" i="78" s="1"/>
  <c r="N230" i="78"/>
  <c r="N229" i="78" s="1"/>
  <c r="N228" i="78" s="1"/>
  <c r="N147" i="77"/>
  <c r="N146" i="77" s="1"/>
  <c r="O162" i="78"/>
  <c r="O161" i="78" s="1"/>
  <c r="O160" i="78" s="1"/>
  <c r="O351" i="79"/>
  <c r="K350" i="79"/>
  <c r="O260" i="79"/>
  <c r="K17" i="77"/>
  <c r="K16" i="77" s="1"/>
  <c r="K15" i="77" s="1"/>
  <c r="N270" i="79"/>
  <c r="L269" i="79"/>
  <c r="L268" i="79" s="1"/>
  <c r="L267" i="79" s="1"/>
  <c r="N239" i="77"/>
  <c r="M121" i="77"/>
  <c r="N126" i="78"/>
  <c r="N125" i="78" s="1"/>
  <c r="N100" i="78" s="1"/>
  <c r="M15" i="78"/>
  <c r="G16" i="76"/>
  <c r="N301" i="78"/>
  <c r="P32" i="79"/>
  <c r="P31" i="79" s="1"/>
  <c r="O104" i="78"/>
  <c r="O103" i="78" s="1"/>
  <c r="O102" i="78" s="1"/>
  <c r="O101" i="78" s="1"/>
  <c r="O100" i="78" s="1"/>
  <c r="M41" i="77"/>
  <c r="M40" i="77" s="1"/>
  <c r="M39" i="77" s="1"/>
  <c r="N176" i="78"/>
  <c r="N175" i="78" s="1"/>
  <c r="O88" i="79"/>
  <c r="M87" i="79"/>
  <c r="M86" i="79" s="1"/>
  <c r="M85" i="79" s="1"/>
  <c r="N63" i="79"/>
  <c r="L46" i="79"/>
  <c r="L45" i="79" s="1"/>
  <c r="L44" i="79" s="1"/>
  <c r="L32" i="79" s="1"/>
  <c r="L31" i="79" s="1"/>
  <c r="N159" i="79"/>
  <c r="J158" i="79"/>
  <c r="J41" i="78"/>
  <c r="J36" i="78" s="1"/>
  <c r="D19" i="76" s="1"/>
  <c r="H19" i="76" s="1"/>
  <c r="L286" i="78"/>
  <c r="K295" i="77"/>
  <c r="K294" i="77" s="1"/>
  <c r="K293" i="77" s="1"/>
  <c r="K378" i="77" s="1"/>
  <c r="L141" i="78"/>
  <c r="I283" i="77"/>
  <c r="I282" i="77" s="1"/>
  <c r="I281" i="77" s="1"/>
  <c r="I280" i="77" s="1"/>
  <c r="I378" i="77" s="1"/>
  <c r="J103" i="78"/>
  <c r="J102" i="78" s="1"/>
  <c r="J101" i="78" s="1"/>
  <c r="I228" i="77"/>
  <c r="I219" i="77" s="1"/>
  <c r="D37" i="76"/>
  <c r="J301" i="78"/>
  <c r="I121" i="77"/>
  <c r="I110" i="77" s="1"/>
  <c r="H38" i="76"/>
  <c r="J219" i="77"/>
  <c r="Q278" i="78"/>
  <c r="Q272" i="78" s="1"/>
  <c r="K38" i="76"/>
  <c r="K36" i="76" s="1"/>
  <c r="Q301" i="78"/>
  <c r="F37" i="76"/>
  <c r="F36" i="76" s="1"/>
  <c r="L301" i="78"/>
  <c r="G36" i="76"/>
  <c r="P347" i="79"/>
  <c r="P346" i="79" s="1"/>
  <c r="P345" i="79" s="1"/>
  <c r="P344" i="79" s="1"/>
  <c r="P343" i="79" s="1"/>
  <c r="P342" i="79" s="1"/>
  <c r="P341" i="79" s="1"/>
  <c r="P35" i="78"/>
  <c r="P34" i="78" s="1"/>
  <c r="P33" i="78" s="1"/>
  <c r="P32" i="78" s="1"/>
  <c r="P31" i="78" s="1"/>
  <c r="P30" i="78" s="1"/>
  <c r="J18" i="76" s="1"/>
  <c r="O354" i="77"/>
  <c r="O353" i="77" s="1"/>
  <c r="O352" i="77" s="1"/>
  <c r="P141" i="78"/>
  <c r="K195" i="78"/>
  <c r="E30" i="76" s="1"/>
  <c r="N247" i="79"/>
  <c r="J246" i="79"/>
  <c r="K166" i="79"/>
  <c r="N18" i="75"/>
  <c r="N183" i="79"/>
  <c r="J182" i="79"/>
  <c r="N182" i="79" s="1"/>
  <c r="R191" i="79"/>
  <c r="R136" i="79" s="1"/>
  <c r="P69" i="78"/>
  <c r="J21" i="76"/>
  <c r="Q67" i="77"/>
  <c r="Q66" i="77" s="1"/>
  <c r="M37" i="76"/>
  <c r="M36" i="76" s="1"/>
  <c r="S301" i="78"/>
  <c r="N107" i="79"/>
  <c r="J100" i="79"/>
  <c r="N307" i="79"/>
  <c r="L306" i="79"/>
  <c r="M305" i="77"/>
  <c r="M304" i="77" s="1"/>
  <c r="M296" i="77" s="1"/>
  <c r="M295" i="77" s="1"/>
  <c r="M294" i="77" s="1"/>
  <c r="M293" i="77" s="1"/>
  <c r="M378" i="77" s="1"/>
  <c r="N54" i="78"/>
  <c r="N51" i="78" s="1"/>
  <c r="N50" i="78" s="1"/>
  <c r="N49" i="78" s="1"/>
  <c r="N48" i="78" s="1"/>
  <c r="N36" i="78" s="1"/>
  <c r="N15" i="78" s="1"/>
  <c r="M214" i="77"/>
  <c r="M213" i="77" s="1"/>
  <c r="M212" i="77" s="1"/>
  <c r="M211" i="77" s="1"/>
  <c r="N75" i="78"/>
  <c r="N74" i="78" s="1"/>
  <c r="N73" i="78" s="1"/>
  <c r="N72" i="78" s="1"/>
  <c r="N71" i="78" s="1"/>
  <c r="N70" i="78" s="1"/>
  <c r="N69" i="78" s="1"/>
  <c r="R149" i="78"/>
  <c r="O152" i="79"/>
  <c r="O149" i="79" s="1"/>
  <c r="O145" i="79" s="1"/>
  <c r="K149" i="79"/>
  <c r="K145" i="79" s="1"/>
  <c r="I56" i="77"/>
  <c r="J198" i="78"/>
  <c r="J197" i="78" s="1"/>
  <c r="J196" i="78" s="1"/>
  <c r="Q313" i="78"/>
  <c r="L249" i="78"/>
  <c r="J125" i="78"/>
  <c r="D26" i="76" s="1"/>
  <c r="H26" i="76" s="1"/>
  <c r="N278" i="78"/>
  <c r="N272" i="78" s="1"/>
  <c r="N271" i="78" s="1"/>
  <c r="P146" i="77"/>
  <c r="M15" i="76"/>
  <c r="H23" i="76"/>
  <c r="H20" i="76" s="1"/>
  <c r="L378" i="77"/>
  <c r="R141" i="78"/>
  <c r="M136" i="77"/>
  <c r="O151" i="78"/>
  <c r="O150" i="78" s="1"/>
  <c r="O149" i="78" s="1"/>
  <c r="O141" i="78" s="1"/>
  <c r="O140" i="78" s="1"/>
  <c r="N35" i="77"/>
  <c r="N34" i="77" s="1"/>
  <c r="Q137" i="79"/>
  <c r="Q136" i="79" s="1"/>
  <c r="P166" i="79"/>
  <c r="P165" i="79" s="1"/>
  <c r="J167" i="79"/>
  <c r="N168" i="79"/>
  <c r="M167" i="79"/>
  <c r="M166" i="79" s="1"/>
  <c r="M165" i="79" s="1"/>
  <c r="O168" i="79"/>
  <c r="G51" i="76"/>
  <c r="D32" i="64"/>
  <c r="D31" i="64" s="1"/>
  <c r="D38" i="64" s="1"/>
  <c r="F51" i="76" s="1"/>
  <c r="N241" i="79"/>
  <c r="K182" i="79"/>
  <c r="O182" i="79" s="1"/>
  <c r="Q249" i="78"/>
  <c r="S15" i="78"/>
  <c r="Q15" i="78"/>
  <c r="K313" i="78"/>
  <c r="G33" i="76"/>
  <c r="G32" i="76" s="1"/>
  <c r="M249" i="78"/>
  <c r="L121" i="79"/>
  <c r="L96" i="79" s="1"/>
  <c r="K92" i="78"/>
  <c r="K91" i="78" s="1"/>
  <c r="K90" i="78" s="1"/>
  <c r="K89" i="78" s="1"/>
  <c r="O38" i="79"/>
  <c r="M37" i="79"/>
  <c r="O158" i="79"/>
  <c r="Q309" i="79"/>
  <c r="P309" i="79"/>
  <c r="O50" i="78"/>
  <c r="O49" i="78" s="1"/>
  <c r="O48" i="78" s="1"/>
  <c r="O36" i="78" s="1"/>
  <c r="O15" i="78" s="1"/>
  <c r="O345" i="78" s="1"/>
  <c r="O347" i="78" s="1"/>
  <c r="I48" i="76" s="1"/>
  <c r="N74" i="79"/>
  <c r="J73" i="79"/>
  <c r="N188" i="77"/>
  <c r="N187" i="77" s="1"/>
  <c r="N186" i="77" s="1"/>
  <c r="J138" i="79"/>
  <c r="N139" i="79"/>
  <c r="O272" i="78"/>
  <c r="O271" i="78" s="1"/>
  <c r="K329" i="79"/>
  <c r="O329" i="79" s="1"/>
  <c r="O330" i="79"/>
  <c r="K178" i="79"/>
  <c r="O179" i="79"/>
  <c r="L329" i="79"/>
  <c r="L309" i="79" s="1"/>
  <c r="N330" i="79"/>
  <c r="P65" i="79"/>
  <c r="N329" i="79"/>
  <c r="C14" i="65"/>
  <c r="C13" i="65" s="1"/>
  <c r="C56" i="65" s="1"/>
  <c r="C34" i="64"/>
  <c r="K67" i="77"/>
  <c r="K66" i="77" s="1"/>
  <c r="K219" i="77"/>
  <c r="L21" i="76"/>
  <c r="L20" i="76" s="1"/>
  <c r="Q110" i="77"/>
  <c r="J252" i="78"/>
  <c r="J251" i="78" s="1"/>
  <c r="J250" i="78" s="1"/>
  <c r="I47" i="77"/>
  <c r="E37" i="76"/>
  <c r="K301" i="78"/>
  <c r="J91" i="77"/>
  <c r="J67" i="77" s="1"/>
  <c r="J66" i="77" s="1"/>
  <c r="R295" i="77"/>
  <c r="R294" i="77" s="1"/>
  <c r="R293" i="77" s="1"/>
  <c r="R378" i="77" s="1"/>
  <c r="G20" i="76"/>
  <c r="I21" i="76"/>
  <c r="L16" i="77"/>
  <c r="L15" i="77" s="1"/>
  <c r="O15" i="77"/>
  <c r="N149" i="78"/>
  <c r="N141" i="78" s="1"/>
  <c r="N350" i="79"/>
  <c r="S311" i="79"/>
  <c r="S310" i="79" s="1"/>
  <c r="S309" i="79" s="1"/>
  <c r="E32" i="64"/>
  <c r="E31" i="64" s="1"/>
  <c r="J135" i="78"/>
  <c r="J134" i="78" s="1"/>
  <c r="J133" i="78" s="1"/>
  <c r="Q148" i="77"/>
  <c r="Q147" i="77" s="1"/>
  <c r="Q296" i="77"/>
  <c r="O201" i="77"/>
  <c r="O200" i="77" s="1"/>
  <c r="O186" i="77" s="1"/>
  <c r="R104" i="78"/>
  <c r="R103" i="78" s="1"/>
  <c r="R102" i="78" s="1"/>
  <c r="R101" i="78" s="1"/>
  <c r="J230" i="78"/>
  <c r="J229" i="78" s="1"/>
  <c r="J228" i="78" s="1"/>
  <c r="R219" i="78"/>
  <c r="R195" i="78" s="1"/>
  <c r="L30" i="76" s="1"/>
  <c r="O91" i="77"/>
  <c r="O67" i="77" s="1"/>
  <c r="O66" i="77" s="1"/>
  <c r="F33" i="64"/>
  <c r="F32" i="64" s="1"/>
  <c r="F31" i="64" s="1"/>
  <c r="F14" i="65"/>
  <c r="F13" i="65" s="1"/>
  <c r="F56" i="65" s="1"/>
  <c r="C21" i="64"/>
  <c r="C13" i="64" s="1"/>
  <c r="E22" i="64"/>
  <c r="E21" i="64" s="1"/>
  <c r="K50" i="78"/>
  <c r="K49" i="78" s="1"/>
  <c r="K48" i="78" s="1"/>
  <c r="J189" i="77"/>
  <c r="J188" i="77" s="1"/>
  <c r="J187" i="77" s="1"/>
  <c r="J200" i="77"/>
  <c r="J239" i="77"/>
  <c r="Q170" i="78"/>
  <c r="Q169" i="78" s="1"/>
  <c r="K29" i="76" s="1"/>
  <c r="I167" i="77"/>
  <c r="I166" i="77" s="1"/>
  <c r="I146" i="77" s="1"/>
  <c r="Q167" i="77"/>
  <c r="Q166" i="77" s="1"/>
  <c r="M36" i="78"/>
  <c r="G19" i="76" s="1"/>
  <c r="R297" i="79"/>
  <c r="K298" i="79"/>
  <c r="O299" i="79"/>
  <c r="M282" i="79"/>
  <c r="O282" i="79" s="1"/>
  <c r="O290" i="79"/>
  <c r="J282" i="79"/>
  <c r="N282" i="79" s="1"/>
  <c r="M275" i="79"/>
  <c r="M274" i="79" s="1"/>
  <c r="M268" i="79" s="1"/>
  <c r="O278" i="79"/>
  <c r="O275" i="79" s="1"/>
  <c r="M260" i="79"/>
  <c r="M247" i="79" s="1"/>
  <c r="O261" i="79"/>
  <c r="J169" i="78"/>
  <c r="D29" i="76" s="1"/>
  <c r="H29" i="76" s="1"/>
  <c r="K252" i="77"/>
  <c r="K251" i="77" s="1"/>
  <c r="M286" i="78"/>
  <c r="M278" i="78" s="1"/>
  <c r="M272" i="78" s="1"/>
  <c r="S195" i="78"/>
  <c r="M30" i="76" s="1"/>
  <c r="O274" i="79"/>
  <c r="Q16" i="77"/>
  <c r="Q15" i="77" s="1"/>
  <c r="N37" i="79"/>
  <c r="N283" i="77"/>
  <c r="N282" i="77" s="1"/>
  <c r="N281" i="77" s="1"/>
  <c r="N280" i="77" s="1"/>
  <c r="N378" i="77" s="1"/>
  <c r="J87" i="79"/>
  <c r="N88" i="79"/>
  <c r="O331" i="79"/>
  <c r="M228" i="77"/>
  <c r="M219" i="77" s="1"/>
  <c r="N174" i="78"/>
  <c r="N173" i="78" s="1"/>
  <c r="M38" i="77"/>
  <c r="M37" i="77" s="1"/>
  <c r="M36" i="77" s="1"/>
  <c r="M35" i="77" s="1"/>
  <c r="M34" i="77" s="1"/>
  <c r="M15" i="77" s="1"/>
  <c r="O352" i="79"/>
  <c r="P137" i="79"/>
  <c r="P136" i="79" s="1"/>
  <c r="N292" i="79"/>
  <c r="O211" i="78"/>
  <c r="O210" i="78" s="1"/>
  <c r="O195" i="78" s="1"/>
  <c r="O323" i="79"/>
  <c r="O296" i="77"/>
  <c r="N57" i="79"/>
  <c r="J46" i="79"/>
  <c r="J274" i="79"/>
  <c r="N274" i="79" s="1"/>
  <c r="P162" i="78"/>
  <c r="P161" i="78" s="1"/>
  <c r="P160" i="78" s="1"/>
  <c r="P79" i="78"/>
  <c r="P78" i="78" s="1"/>
  <c r="P77" i="78" s="1"/>
  <c r="P76" i="78" s="1"/>
  <c r="J22" i="76" s="1"/>
  <c r="I68" i="77"/>
  <c r="I67" i="77" s="1"/>
  <c r="I66" i="77" s="1"/>
  <c r="Q239" i="77"/>
  <c r="P301" i="78"/>
  <c r="I18" i="75"/>
  <c r="K41" i="78"/>
  <c r="K36" i="78" s="1"/>
  <c r="E19" i="76" s="1"/>
  <c r="I19" i="76" s="1"/>
  <c r="K125" i="78"/>
  <c r="E26" i="76" s="1"/>
  <c r="I26" i="76" s="1"/>
  <c r="K252" i="78"/>
  <c r="K251" i="78" s="1"/>
  <c r="K250" i="78" s="1"/>
  <c r="S41" i="78"/>
  <c r="S36" i="78" s="1"/>
  <c r="M19" i="76" s="1"/>
  <c r="P68" i="77"/>
  <c r="J199" i="79"/>
  <c r="N199" i="79" s="1"/>
  <c r="O46" i="79"/>
  <c r="P230" i="78"/>
  <c r="P229" i="78" s="1"/>
  <c r="P228" i="78" s="1"/>
  <c r="Q126" i="78"/>
  <c r="Q125" i="78" s="1"/>
  <c r="K26" i="76" s="1"/>
  <c r="P91" i="77"/>
  <c r="P239" i="77"/>
  <c r="H41" i="76"/>
  <c r="L296" i="78"/>
  <c r="M65" i="79"/>
  <c r="O136" i="77"/>
  <c r="R68" i="77"/>
  <c r="R67" i="77" s="1"/>
  <c r="R66" i="77" s="1"/>
  <c r="R377" i="77" s="1"/>
  <c r="R379" i="77" s="1"/>
  <c r="M316" i="78"/>
  <c r="M315" i="78" s="1"/>
  <c r="M314" i="78" s="1"/>
  <c r="S201" i="79"/>
  <c r="S200" i="79" s="1"/>
  <c r="S199" i="79" s="1"/>
  <c r="S191" i="79" s="1"/>
  <c r="M111" i="79"/>
  <c r="O115" i="79"/>
  <c r="Q230" i="78"/>
  <c r="Q229" i="78" s="1"/>
  <c r="Q228" i="78" s="1"/>
  <c r="P121" i="79"/>
  <c r="P96" i="79" s="1"/>
  <c r="S272" i="78"/>
  <c r="F13" i="64"/>
  <c r="K162" i="78"/>
  <c r="K161" i="78" s="1"/>
  <c r="K160" i="78" s="1"/>
  <c r="K141" i="78" s="1"/>
  <c r="K136" i="77"/>
  <c r="L148" i="77"/>
  <c r="L147" i="77" s="1"/>
  <c r="L146" i="77" s="1"/>
  <c r="R167" i="77"/>
  <c r="R166" i="77" s="1"/>
  <c r="R146" i="77" s="1"/>
  <c r="R373" i="77" s="1"/>
  <c r="R375" i="77" s="1"/>
  <c r="M47" i="76" s="1"/>
  <c r="J18" i="75"/>
  <c r="P18" i="75"/>
  <c r="L20" i="78"/>
  <c r="L19" i="78" s="1"/>
  <c r="L18" i="78" s="1"/>
  <c r="L17" i="78" s="1"/>
  <c r="L16" i="78" s="1"/>
  <c r="L211" i="78"/>
  <c r="L210" i="78" s="1"/>
  <c r="M230" i="78"/>
  <c r="M229" i="78" s="1"/>
  <c r="M228" i="78" s="1"/>
  <c r="M195" i="78" s="1"/>
  <c r="G30" i="76" s="1"/>
  <c r="P27" i="77"/>
  <c r="P16" i="77" s="1"/>
  <c r="P15" i="77" s="1"/>
  <c r="Q360" i="77"/>
  <c r="Q359" i="77" s="1"/>
  <c r="Q358" i="77" s="1"/>
  <c r="R132" i="79"/>
  <c r="R131" i="79" s="1"/>
  <c r="R130" i="79" s="1"/>
  <c r="R129" i="79" s="1"/>
  <c r="R121" i="79" s="1"/>
  <c r="Q88" i="79"/>
  <c r="Q87" i="79" s="1"/>
  <c r="Q86" i="79" s="1"/>
  <c r="Q85" i="79" s="1"/>
  <c r="Q65" i="79" s="1"/>
  <c r="Q30" i="79" s="1"/>
  <c r="Q357" i="79" s="1"/>
  <c r="Q359" i="79" s="1"/>
  <c r="K49" i="76" s="1"/>
  <c r="K53" i="76" s="1"/>
  <c r="R88" i="79"/>
  <c r="R87" i="79" s="1"/>
  <c r="R86" i="79" s="1"/>
  <c r="R85" i="79" s="1"/>
  <c r="R65" i="79" s="1"/>
  <c r="R30" i="79" s="1"/>
  <c r="R357" i="79" s="1"/>
  <c r="R359" i="79" s="1"/>
  <c r="O264" i="79"/>
  <c r="N277" i="77"/>
  <c r="N276" i="77" s="1"/>
  <c r="N275" i="77" s="1"/>
  <c r="N274" i="77" s="1"/>
  <c r="N251" i="77" s="1"/>
  <c r="S168" i="79"/>
  <c r="S167" i="79" s="1"/>
  <c r="S166" i="79" s="1"/>
  <c r="S165" i="79" s="1"/>
  <c r="S75" i="79"/>
  <c r="S74" i="79" s="1"/>
  <c r="S73" i="79" s="1"/>
  <c r="S72" i="79" s="1"/>
  <c r="S65" i="79" s="1"/>
  <c r="P46" i="79"/>
  <c r="P45" i="79" s="1"/>
  <c r="P44" i="79" s="1"/>
  <c r="M49" i="68"/>
  <c r="E28" i="68"/>
  <c r="E21" i="68" s="1"/>
  <c r="P28" i="68"/>
  <c r="P21" i="68" s="1"/>
  <c r="E30" i="68"/>
  <c r="E29" i="68" s="1"/>
  <c r="F29" i="68"/>
  <c r="F34" i="68"/>
  <c r="E36" i="68"/>
  <c r="E35" i="68" s="1"/>
  <c r="F35" i="68"/>
  <c r="T38" i="68"/>
  <c r="N264" i="79"/>
  <c r="M277" i="77"/>
  <c r="M276" i="77" s="1"/>
  <c r="M275" i="77" s="1"/>
  <c r="M274" i="77" s="1"/>
  <c r="M251" i="77" s="1"/>
  <c r="T21" i="68"/>
  <c r="T49" i="68" s="1"/>
  <c r="E32" i="68"/>
  <c r="P32" i="68"/>
  <c r="P29" i="68" s="1"/>
  <c r="R38" i="68"/>
  <c r="F40" i="68"/>
  <c r="F38" i="68" s="1"/>
  <c r="H38" i="68"/>
  <c r="H49" i="68" s="1"/>
  <c r="E17" i="68"/>
  <c r="E14" i="68" s="1"/>
  <c r="R30" i="68"/>
  <c r="R29" i="68" s="1"/>
  <c r="R49" i="68" s="1"/>
  <c r="I29" i="68"/>
  <c r="I49" i="68" s="1"/>
  <c r="K56" i="77"/>
  <c r="K47" i="77" s="1"/>
  <c r="L14" i="68"/>
  <c r="L33" i="68"/>
  <c r="T34" i="68"/>
  <c r="T33" i="68" s="1"/>
  <c r="P39" i="68"/>
  <c r="P41" i="68"/>
  <c r="R44" i="68"/>
  <c r="I41" i="68"/>
  <c r="G21" i="68"/>
  <c r="G49" i="68" s="1"/>
  <c r="E25" i="64"/>
  <c r="E13" i="64" s="1"/>
  <c r="N276" i="79"/>
  <c r="N275" i="79" s="1"/>
  <c r="K114" i="77"/>
  <c r="K113" i="77" s="1"/>
  <c r="K112" i="77" s="1"/>
  <c r="K111" i="77" s="1"/>
  <c r="K110" i="77" s="1"/>
  <c r="N277" i="79"/>
  <c r="L200" i="78"/>
  <c r="L199" i="78" s="1"/>
  <c r="L198" i="78" s="1"/>
  <c r="L197" i="78" s="1"/>
  <c r="L196" i="78" s="1"/>
  <c r="L195" i="78" s="1"/>
  <c r="F30" i="76" s="1"/>
  <c r="L195" i="79"/>
  <c r="L49" i="76" l="1"/>
  <c r="G35" i="76"/>
  <c r="M271" i="78"/>
  <c r="K140" i="78"/>
  <c r="E28" i="76"/>
  <c r="M373" i="77"/>
  <c r="M375" i="77" s="1"/>
  <c r="H47" i="76" s="1"/>
  <c r="I373" i="77"/>
  <c r="I375" i="77" s="1"/>
  <c r="D47" i="76" s="1"/>
  <c r="S30" i="79"/>
  <c r="S357" i="79" s="1"/>
  <c r="S359" i="79" s="1"/>
  <c r="M49" i="76" s="1"/>
  <c r="J377" i="77"/>
  <c r="J379" i="77" s="1"/>
  <c r="M267" i="79"/>
  <c r="O267" i="79" s="1"/>
  <c r="O268" i="79"/>
  <c r="Q295" i="77"/>
  <c r="Q294" i="77" s="1"/>
  <c r="Q293" i="77" s="1"/>
  <c r="Q378" i="77" s="1"/>
  <c r="J166" i="79"/>
  <c r="N167" i="79"/>
  <c r="J99" i="79"/>
  <c r="N100" i="79"/>
  <c r="P30" i="79"/>
  <c r="P357" i="79" s="1"/>
  <c r="P359" i="79" s="1"/>
  <c r="R15" i="78"/>
  <c r="L19" i="76"/>
  <c r="L15" i="76" s="1"/>
  <c r="O72" i="79"/>
  <c r="K65" i="79"/>
  <c r="O65" i="79" s="1"/>
  <c r="N26" i="79"/>
  <c r="J25" i="79"/>
  <c r="M114" i="77"/>
  <c r="M113" i="77" s="1"/>
  <c r="M112" i="77" s="1"/>
  <c r="M111" i="77" s="1"/>
  <c r="M110" i="77" s="1"/>
  <c r="M377" i="77" s="1"/>
  <c r="N281" i="78"/>
  <c r="S136" i="79"/>
  <c r="P373" i="77"/>
  <c r="P375" i="77" s="1"/>
  <c r="K47" i="76" s="1"/>
  <c r="P377" i="77"/>
  <c r="P379" i="77" s="1"/>
  <c r="P67" i="77"/>
  <c r="P66" i="77" s="1"/>
  <c r="J45" i="79"/>
  <c r="N46" i="79"/>
  <c r="K297" i="79"/>
  <c r="O297" i="79" s="1"/>
  <c r="O298" i="79"/>
  <c r="Q146" i="77"/>
  <c r="J268" i="79"/>
  <c r="J195" i="78"/>
  <c r="D30" i="76" s="1"/>
  <c r="H30" i="76" s="1"/>
  <c r="O166" i="79"/>
  <c r="K165" i="79"/>
  <c r="O165" i="79" s="1"/>
  <c r="D25" i="76"/>
  <c r="J100" i="78"/>
  <c r="O310" i="79"/>
  <c r="O309" i="79" s="1"/>
  <c r="K309" i="79"/>
  <c r="K215" i="79"/>
  <c r="O219" i="79"/>
  <c r="M51" i="76"/>
  <c r="G32" i="64"/>
  <c r="G31" i="64" s="1"/>
  <c r="G38" i="64" s="1"/>
  <c r="L51" i="76" s="1"/>
  <c r="J129" i="79"/>
  <c r="N130" i="79"/>
  <c r="Q100" i="78"/>
  <c r="Q345" i="78" s="1"/>
  <c r="Q347" i="78" s="1"/>
  <c r="K48" i="76" s="1"/>
  <c r="K50" i="76" s="1"/>
  <c r="H40" i="76"/>
  <c r="H39" i="76" s="1"/>
  <c r="F39" i="76"/>
  <c r="N377" i="77"/>
  <c r="N379" i="77" s="1"/>
  <c r="N373" i="77"/>
  <c r="N375" i="77" s="1"/>
  <c r="I47" i="76" s="1"/>
  <c r="K15" i="78"/>
  <c r="K345" i="78" s="1"/>
  <c r="K347" i="78" s="1"/>
  <c r="E48" i="76" s="1"/>
  <c r="F16" i="76"/>
  <c r="L15" i="78"/>
  <c r="O247" i="79"/>
  <c r="M246" i="79"/>
  <c r="F38" i="64"/>
  <c r="J51" i="76" s="1"/>
  <c r="L25" i="76"/>
  <c r="L24" i="76" s="1"/>
  <c r="R100" i="78"/>
  <c r="J72" i="79"/>
  <c r="N72" i="79" s="1"/>
  <c r="N73" i="79"/>
  <c r="J191" i="79"/>
  <c r="N269" i="79"/>
  <c r="L305" i="79"/>
  <c r="N306" i="79"/>
  <c r="O167" i="79"/>
  <c r="K35" i="76"/>
  <c r="K34" i="76" s="1"/>
  <c r="Q271" i="78"/>
  <c r="M29" i="76"/>
  <c r="M27" i="76" s="1"/>
  <c r="S140" i="78"/>
  <c r="P15" i="78"/>
  <c r="N298" i="79"/>
  <c r="J297" i="79"/>
  <c r="J67" i="79"/>
  <c r="N68" i="79"/>
  <c r="K97" i="79"/>
  <c r="K100" i="78"/>
  <c r="D28" i="76"/>
  <c r="J140" i="78"/>
  <c r="J15" i="78"/>
  <c r="I377" i="77"/>
  <c r="I379" i="77" s="1"/>
  <c r="I16" i="76"/>
  <c r="I15" i="76" s="1"/>
  <c r="E15" i="76"/>
  <c r="N138" i="79"/>
  <c r="O37" i="79"/>
  <c r="M32" i="79"/>
  <c r="N199" i="78"/>
  <c r="N198" i="78" s="1"/>
  <c r="N197" i="78" s="1"/>
  <c r="N196" i="78" s="1"/>
  <c r="N195" i="78" s="1"/>
  <c r="P140" i="78"/>
  <c r="J28" i="76"/>
  <c r="J27" i="76" s="1"/>
  <c r="M345" i="78"/>
  <c r="M347" i="78" s="1"/>
  <c r="G48" i="76" s="1"/>
  <c r="M199" i="79"/>
  <c r="O200" i="79"/>
  <c r="P38" i="68"/>
  <c r="L49" i="68"/>
  <c r="P34" i="68"/>
  <c r="P33" i="68" s="1"/>
  <c r="P49" i="68" s="1"/>
  <c r="F33" i="68"/>
  <c r="F49" i="68" s="1"/>
  <c r="G40" i="76"/>
  <c r="M313" i="78"/>
  <c r="J186" i="77"/>
  <c r="J373" i="77" s="1"/>
  <c r="J375" i="77" s="1"/>
  <c r="E47" i="76" s="1"/>
  <c r="L373" i="77"/>
  <c r="L375" i="77" s="1"/>
  <c r="G47" i="76" s="1"/>
  <c r="L377" i="77"/>
  <c r="L379" i="77" s="1"/>
  <c r="D33" i="76"/>
  <c r="J249" i="78"/>
  <c r="L28" i="76"/>
  <c r="L27" i="76" s="1"/>
  <c r="R140" i="78"/>
  <c r="I30" i="76"/>
  <c r="L278" i="78"/>
  <c r="L272" i="78" s="1"/>
  <c r="O350" i="79"/>
  <c r="K349" i="79"/>
  <c r="O349" i="79" s="1"/>
  <c r="N311" i="79"/>
  <c r="J310" i="79"/>
  <c r="M26" i="76"/>
  <c r="M24" i="76" s="1"/>
  <c r="M43" i="76" s="1"/>
  <c r="M45" i="76" s="1"/>
  <c r="S100" i="78"/>
  <c r="S345" i="78" s="1"/>
  <c r="S347" i="78" s="1"/>
  <c r="M48" i="76" s="1"/>
  <c r="M50" i="76" s="1"/>
  <c r="L194" i="79"/>
  <c r="L193" i="79" s="1"/>
  <c r="N195" i="79"/>
  <c r="N194" i="79" s="1"/>
  <c r="P40" i="68"/>
  <c r="E40" i="68"/>
  <c r="E38" i="68" s="1"/>
  <c r="E49" i="68" s="1"/>
  <c r="S271" i="78"/>
  <c r="M35" i="76"/>
  <c r="M34" i="76" s="1"/>
  <c r="M99" i="79"/>
  <c r="O111" i="79"/>
  <c r="E33" i="76"/>
  <c r="K249" i="78"/>
  <c r="O295" i="77"/>
  <c r="O294" i="77" s="1"/>
  <c r="O293" i="77" s="1"/>
  <c r="O378" i="77" s="1"/>
  <c r="N172" i="78"/>
  <c r="N171" i="78" s="1"/>
  <c r="N170" i="78" s="1"/>
  <c r="N169" i="78" s="1"/>
  <c r="N140" i="78" s="1"/>
  <c r="N345" i="78" s="1"/>
  <c r="N347" i="78" s="1"/>
  <c r="H48" i="76" s="1"/>
  <c r="J86" i="79"/>
  <c r="N87" i="79"/>
  <c r="Q373" i="77"/>
  <c r="Q375" i="77" s="1"/>
  <c r="L47" i="76" s="1"/>
  <c r="Q377" i="77"/>
  <c r="Q379" i="77" s="1"/>
  <c r="E38" i="64"/>
  <c r="H51" i="76" s="1"/>
  <c r="O377" i="77"/>
  <c r="O373" i="77"/>
  <c r="O375" i="77" s="1"/>
  <c r="J47" i="76" s="1"/>
  <c r="I37" i="76"/>
  <c r="I36" i="76" s="1"/>
  <c r="E36" i="76"/>
  <c r="E51" i="76"/>
  <c r="C32" i="64"/>
  <c r="C31" i="64" s="1"/>
  <c r="C38" i="64" s="1"/>
  <c r="D51" i="76" s="1"/>
  <c r="O178" i="79"/>
  <c r="K177" i="79"/>
  <c r="O177" i="79" s="1"/>
  <c r="E23" i="76"/>
  <c r="K69" i="78"/>
  <c r="J20" i="76"/>
  <c r="J43" i="76" s="1"/>
  <c r="J45" i="76" s="1"/>
  <c r="J245" i="79"/>
  <c r="N245" i="79" s="1"/>
  <c r="N246" i="79"/>
  <c r="D36" i="76"/>
  <c r="H37" i="76"/>
  <c r="H36" i="76" s="1"/>
  <c r="F28" i="76"/>
  <c r="F27" i="76" s="1"/>
  <c r="L140" i="78"/>
  <c r="N158" i="79"/>
  <c r="J157" i="79"/>
  <c r="G15" i="76"/>
  <c r="K377" i="77"/>
  <c r="K379" i="77" s="1"/>
  <c r="K373" i="77"/>
  <c r="K375" i="77" s="1"/>
  <c r="F47" i="76" s="1"/>
  <c r="O138" i="79"/>
  <c r="K137" i="79"/>
  <c r="N342" i="79"/>
  <c r="J341" i="79"/>
  <c r="N341" i="79" s="1"/>
  <c r="K28" i="76"/>
  <c r="K27" i="76" s="1"/>
  <c r="K43" i="76" s="1"/>
  <c r="K45" i="76" s="1"/>
  <c r="Q140" i="78"/>
  <c r="O344" i="79"/>
  <c r="K343" i="79"/>
  <c r="K16" i="79"/>
  <c r="K15" i="79" s="1"/>
  <c r="O25" i="79"/>
  <c r="O16" i="79" s="1"/>
  <c r="O15" i="79" s="1"/>
  <c r="O86" i="79"/>
  <c r="K85" i="79"/>
  <c r="O85" i="79" s="1"/>
  <c r="G28" i="76"/>
  <c r="G27" i="76" s="1"/>
  <c r="M140" i="78"/>
  <c r="I25" i="76"/>
  <c r="I24" i="76" s="1"/>
  <c r="E24" i="76"/>
  <c r="A377" i="77" l="1"/>
  <c r="M379" i="77"/>
  <c r="J46" i="76"/>
  <c r="F16" i="69"/>
  <c r="N157" i="79"/>
  <c r="J156" i="79"/>
  <c r="M31" i="79"/>
  <c r="O32" i="79"/>
  <c r="J49" i="76"/>
  <c r="J53" i="76" s="1"/>
  <c r="P360" i="79"/>
  <c r="J165" i="79"/>
  <c r="N165" i="79" s="1"/>
  <c r="N166" i="79"/>
  <c r="K342" i="79"/>
  <c r="O343" i="79"/>
  <c r="L345" i="78"/>
  <c r="L347" i="78" s="1"/>
  <c r="F48" i="76" s="1"/>
  <c r="M53" i="76"/>
  <c r="G34" i="76"/>
  <c r="G43" i="76" s="1"/>
  <c r="G45" i="76" s="1"/>
  <c r="I35" i="76"/>
  <c r="I34" i="76" s="1"/>
  <c r="I23" i="76"/>
  <c r="I20" i="76" s="1"/>
  <c r="I43" i="76" s="1"/>
  <c r="I45" i="76" s="1"/>
  <c r="E20" i="76"/>
  <c r="O379" i="77"/>
  <c r="J309" i="79"/>
  <c r="N310" i="79"/>
  <c r="N309" i="79" s="1"/>
  <c r="L271" i="78"/>
  <c r="F35" i="76"/>
  <c r="D27" i="76"/>
  <c r="H28" i="76"/>
  <c r="H27" i="76" s="1"/>
  <c r="N305" i="79"/>
  <c r="L304" i="79"/>
  <c r="F15" i="76"/>
  <c r="H16" i="76"/>
  <c r="H15" i="76" s="1"/>
  <c r="J44" i="79"/>
  <c r="N45" i="79"/>
  <c r="L43" i="76"/>
  <c r="L45" i="76" s="1"/>
  <c r="N99" i="79"/>
  <c r="J98" i="79"/>
  <c r="R360" i="79"/>
  <c r="G39" i="76"/>
  <c r="I40" i="76"/>
  <c r="I39" i="76" s="1"/>
  <c r="K96" i="79"/>
  <c r="J267" i="79"/>
  <c r="N267" i="79" s="1"/>
  <c r="N268" i="79"/>
  <c r="M98" i="79"/>
  <c r="O99" i="79"/>
  <c r="N25" i="79"/>
  <c r="N16" i="79" s="1"/>
  <c r="N15" i="79" s="1"/>
  <c r="J16" i="79"/>
  <c r="J15" i="79" s="1"/>
  <c r="I28" i="76"/>
  <c r="I27" i="76" s="1"/>
  <c r="E27" i="76"/>
  <c r="E43" i="76" s="1"/>
  <c r="E45" i="76" s="1"/>
  <c r="O137" i="79"/>
  <c r="K136" i="79"/>
  <c r="O136" i="79" s="1"/>
  <c r="N86" i="79"/>
  <c r="J85" i="79"/>
  <c r="N85" i="79" s="1"/>
  <c r="E32" i="76"/>
  <c r="I33" i="76"/>
  <c r="I32" i="76" s="1"/>
  <c r="N193" i="79"/>
  <c r="L192" i="79"/>
  <c r="D32" i="76"/>
  <c r="H33" i="76"/>
  <c r="H32" i="76" s="1"/>
  <c r="O199" i="79"/>
  <c r="M191" i="79"/>
  <c r="M136" i="79" s="1"/>
  <c r="J345" i="78"/>
  <c r="J347" i="78" s="1"/>
  <c r="D48" i="76" s="1"/>
  <c r="J66" i="79"/>
  <c r="N67" i="79"/>
  <c r="P345" i="78"/>
  <c r="P347" i="78" s="1"/>
  <c r="J48" i="76" s="1"/>
  <c r="J50" i="76" s="1"/>
  <c r="M245" i="79"/>
  <c r="O245" i="79" s="1"/>
  <c r="O246" i="79"/>
  <c r="N129" i="79"/>
  <c r="J121" i="79"/>
  <c r="N121" i="79" s="1"/>
  <c r="O215" i="79"/>
  <c r="K191" i="79"/>
  <c r="O191" i="79" s="1"/>
  <c r="D24" i="76"/>
  <c r="D43" i="76" s="1"/>
  <c r="D45" i="76" s="1"/>
  <c r="C16" i="69" s="1"/>
  <c r="H25" i="76"/>
  <c r="H24" i="76" s="1"/>
  <c r="K30" i="79"/>
  <c r="R345" i="78"/>
  <c r="R347" i="78" s="1"/>
  <c r="L48" i="76" s="1"/>
  <c r="L50" i="76" s="1"/>
  <c r="A378" i="77"/>
  <c r="L53" i="76"/>
  <c r="N156" i="79" l="1"/>
  <c r="J137" i="79"/>
  <c r="F14" i="69"/>
  <c r="J52" i="76"/>
  <c r="F17" i="69"/>
  <c r="L191" i="79"/>
  <c r="N192" i="79"/>
  <c r="M97" i="79"/>
  <c r="O98" i="79"/>
  <c r="L46" i="76"/>
  <c r="G16" i="69"/>
  <c r="C17" i="69"/>
  <c r="D52" i="76"/>
  <c r="L297" i="79"/>
  <c r="N297" i="79" s="1"/>
  <c r="N304" i="79"/>
  <c r="F34" i="76"/>
  <c r="F43" i="76" s="1"/>
  <c r="F45" i="76" s="1"/>
  <c r="D16" i="69" s="1"/>
  <c r="H35" i="76"/>
  <c r="H34" i="76" s="1"/>
  <c r="H43" i="76" s="1"/>
  <c r="H45" i="76" s="1"/>
  <c r="E16" i="69" s="1"/>
  <c r="O31" i="79"/>
  <c r="J65" i="79"/>
  <c r="N65" i="79" s="1"/>
  <c r="N66" i="79"/>
  <c r="J97" i="79"/>
  <c r="N98" i="79"/>
  <c r="N44" i="79"/>
  <c r="J32" i="79"/>
  <c r="O342" i="79"/>
  <c r="K341" i="79"/>
  <c r="O341" i="79" s="1"/>
  <c r="A379" i="77"/>
  <c r="E17" i="69" l="1"/>
  <c r="H52" i="76"/>
  <c r="F52" i="76"/>
  <c r="D14" i="69"/>
  <c r="K357" i="79"/>
  <c r="K359" i="79" s="1"/>
  <c r="E49" i="76" s="1"/>
  <c r="N97" i="79"/>
  <c r="J96" i="79"/>
  <c r="N96" i="79" s="1"/>
  <c r="F13" i="69"/>
  <c r="F18" i="69" s="1"/>
  <c r="N32" i="79"/>
  <c r="J31" i="79"/>
  <c r="L136" i="79"/>
  <c r="L30" i="79" s="1"/>
  <c r="L357" i="79" s="1"/>
  <c r="L359" i="79" s="1"/>
  <c r="F49" i="76" s="1"/>
  <c r="N191" i="79"/>
  <c r="J136" i="79"/>
  <c r="N137" i="79"/>
  <c r="L52" i="76"/>
  <c r="G14" i="69"/>
  <c r="G17" i="69"/>
  <c r="M96" i="79"/>
  <c r="O97" i="79"/>
  <c r="F53" i="76" l="1"/>
  <c r="F50" i="76"/>
  <c r="D13" i="69"/>
  <c r="D18" i="69" s="1"/>
  <c r="E14" i="69"/>
  <c r="M30" i="79"/>
  <c r="O96" i="79"/>
  <c r="N31" i="79"/>
  <c r="J30" i="79"/>
  <c r="N136" i="79"/>
  <c r="G13" i="69"/>
  <c r="G18" i="69" s="1"/>
  <c r="E53" i="76"/>
  <c r="E50" i="76"/>
  <c r="M357" i="79" l="1"/>
  <c r="M359" i="79" s="1"/>
  <c r="G49" i="76" s="1"/>
  <c r="O30" i="79"/>
  <c r="O357" i="79" s="1"/>
  <c r="O359" i="79" s="1"/>
  <c r="I49" i="76" s="1"/>
  <c r="N30" i="79"/>
  <c r="N357" i="79" s="1"/>
  <c r="N359" i="79" s="1"/>
  <c r="H49" i="76" s="1"/>
  <c r="J357" i="79"/>
  <c r="J359" i="79" s="1"/>
  <c r="D49" i="76" s="1"/>
  <c r="C15" i="70"/>
  <c r="E13" i="69"/>
  <c r="E18" i="69" s="1"/>
  <c r="I53" i="76" l="1"/>
  <c r="I50" i="76"/>
  <c r="D53" i="76"/>
  <c r="D50" i="76"/>
  <c r="H53" i="76"/>
  <c r="H50" i="76"/>
  <c r="E15" i="70"/>
  <c r="E16" i="70" s="1"/>
  <c r="C16" i="70"/>
  <c r="D18" i="70"/>
  <c r="G15" i="70"/>
  <c r="G53" i="76"/>
  <c r="G50" i="76"/>
  <c r="G16" i="70" l="1"/>
  <c r="F15" i="70"/>
  <c r="J15" i="70" l="1"/>
  <c r="F16" i="70"/>
  <c r="H15" i="70"/>
  <c r="H16" i="70" s="1"/>
  <c r="G18" i="70"/>
  <c r="J16" i="70" l="1"/>
  <c r="I15" i="70"/>
  <c r="I16" i="70" l="1"/>
  <c r="J18" i="70"/>
  <c r="K15" i="70"/>
  <c r="K16" i="70" s="1"/>
</calcChain>
</file>

<file path=xl/sharedStrings.xml><?xml version="1.0" encoding="utf-8"?>
<sst xmlns="http://schemas.openxmlformats.org/spreadsheetml/2006/main" count="7469" uniqueCount="746">
  <si>
    <t>Приложение 7</t>
  </si>
  <si>
    <t>Волховского муниципального района</t>
  </si>
  <si>
    <t>Ленинградской области</t>
  </si>
  <si>
    <t>УТВЕРЖДЕНО</t>
  </si>
  <si>
    <t>решением Совета депутатов МО город Волхов</t>
  </si>
  <si>
    <t>Приложение 6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</si>
  <si>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</si>
  <si>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</si>
  <si>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</si>
  <si>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</si>
  <si>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</si>
  <si>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</si>
  <si>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</si>
  <si>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</si>
  <si>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</si>
  <si>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</si>
  <si>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</si>
  <si>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</si>
  <si>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</si>
  <si>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</si>
  <si>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</si>
  <si>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</si>
  <si>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</si>
  <si>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</si>
  <si>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</si>
  <si>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</si>
  <si>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</si>
  <si>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</si>
  <si>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</si>
  <si>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</si>
  <si>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</si>
  <si>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</si>
  <si>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</si>
  <si>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</si>
  <si>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</si>
  <si>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</si>
  <si>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</si>
  <si>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</si>
  <si>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</si>
  <si>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</si>
  <si>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</si>
  <si>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</si>
  <si>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</si>
  <si>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</si>
  <si>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</si>
  <si>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</si>
  <si>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</si>
  <si>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</si>
  <si>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</t>
  </si>
  <si>
    <t>4</t>
  </si>
  <si>
    <t>5</t>
  </si>
  <si>
    <t>0</t>
  </si>
  <si>
    <t xml:space="preserve">1 </t>
  </si>
  <si>
    <t>13</t>
  </si>
  <si>
    <t>67</t>
  </si>
  <si>
    <t>Непрограммные расходы бюджета МО город Волхов</t>
  </si>
  <si>
    <t>68</t>
  </si>
  <si>
    <t>Непрограммные расходы</t>
  </si>
  <si>
    <t>9</t>
  </si>
  <si>
    <t>Приложение 8</t>
  </si>
  <si>
    <t>Приложение 9</t>
  </si>
  <si>
    <t>002</t>
  </si>
  <si>
    <t>Резервные средства</t>
  </si>
  <si>
    <t>120</t>
  </si>
  <si>
    <t>Культура</t>
  </si>
  <si>
    <t>Код бюджетной классификации</t>
  </si>
  <si>
    <t>Наименование показателя</t>
  </si>
  <si>
    <t>Наименование объекта</t>
  </si>
  <si>
    <t>ремонтные работы</t>
  </si>
  <si>
    <t>ВСЕГО по адресной программе</t>
  </si>
  <si>
    <t>Приложение 10</t>
  </si>
  <si>
    <t>в том числе</t>
  </si>
  <si>
    <t>Другие вопросы в области жилищно-коммунального хозяйства</t>
  </si>
  <si>
    <t>110</t>
  </si>
  <si>
    <t>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</si>
  <si>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</si>
  <si>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</si>
  <si>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Подпрограмма "Поддержание существующей сети автомобильных дорог общего пользования МО город Волхов"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</si>
  <si>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</si>
  <si>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00170</t>
  </si>
  <si>
    <t xml:space="preserve">Подпрограмма "Содержание и управление дорожным хозяйством МО город Волхов" </t>
  </si>
  <si>
    <t>20460</t>
  </si>
  <si>
    <t>20520</t>
  </si>
  <si>
    <t>Основное мероприятие "Развитие объектов физической культуры и спорта в МО город Волхов"</t>
  </si>
  <si>
    <t>20090</t>
  </si>
  <si>
    <t>20100</t>
  </si>
  <si>
    <t>Основное мероприятие "Предупреждение и ликвидация чрезвычайных ситуаций"</t>
  </si>
  <si>
    <t>20060</t>
  </si>
  <si>
    <t>Основное мероприятие "Проведение мероприятий по гражданской обороне"</t>
  </si>
  <si>
    <t xml:space="preserve">07 </t>
  </si>
  <si>
    <t>20070</t>
  </si>
  <si>
    <t>20080</t>
  </si>
  <si>
    <t>Основное мероприятие "Проведение мероприятий по обеспечению безопасности дорожного движения"</t>
  </si>
  <si>
    <t>20430</t>
  </si>
  <si>
    <t xml:space="preserve">Поддержка деятельности молодежных организаций и объединений, молодежных инициатив и развитию волонтерского движения </t>
  </si>
  <si>
    <t>20280</t>
  </si>
  <si>
    <t>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</si>
  <si>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</si>
  <si>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20330</t>
  </si>
  <si>
    <t>20010</t>
  </si>
  <si>
    <t>06080</t>
  </si>
  <si>
    <t>00150</t>
  </si>
  <si>
    <t>80070</t>
  </si>
  <si>
    <t>20020</t>
  </si>
  <si>
    <t>20040</t>
  </si>
  <si>
    <t>20050</t>
  </si>
  <si>
    <t>20180</t>
  </si>
  <si>
    <t>20190</t>
  </si>
  <si>
    <t>20220</t>
  </si>
  <si>
    <t>20260</t>
  </si>
  <si>
    <t>20270</t>
  </si>
  <si>
    <t>03040</t>
  </si>
  <si>
    <t xml:space="preserve">Резервный фонд исполнительно-распорядительного органа МО город Волхов </t>
  </si>
  <si>
    <t>20450</t>
  </si>
  <si>
    <t>Предупреждение и ликвидация последствий чрезвычайных ситуаций и стихийных бедствий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</si>
  <si>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</si>
  <si>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Основное мероприятие "Поддержка социально ориентированных некоммерческих организаций в МО город Волхов"</t>
  </si>
  <si>
    <t xml:space="preserve">Подпрограмма "Развитие физической культуры и массового спорта в МО город Волхов" </t>
  </si>
  <si>
    <t xml:space="preserve">Основное мероприятие "Развитие физической культуры и массового спорта в МО город Волхов" </t>
  </si>
  <si>
    <t xml:space="preserve">Подпрограмма "Обеспечение правопорядка и профилактика правонарушений в МО город Волхов" </t>
  </si>
  <si>
    <t>Основное мероприятие "Реализация мероприятий по обеспечению правопорядка и профилактики правонарушений"</t>
  </si>
  <si>
    <t xml:space="preserve">Оценка недвижимости, признание прав и регулирование отношений по муниципальной собственности </t>
  </si>
  <si>
    <t xml:space="preserve">Организация ритуальных услуг и содержание мест захоронения 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</si>
  <si>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</si>
  <si>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Код целевой статьи</t>
  </si>
  <si>
    <t>Код вида расходов</t>
  </si>
  <si>
    <t>Основное мероприятие "Снижение аварийности на муниципальной сети автомобильных дорог"</t>
  </si>
  <si>
    <t>20530</t>
  </si>
  <si>
    <t>СОВЕТ ДЕПУТАТОВ МУНИЦИПАЛЬНОГО ОБРАЗОВАНИЯ ГОРОД ВОЛХОВ ВОЛХОВСКОГО МУНИЦИПАЛЬНОГО РАЙОНА ЛЕНИНГРАДСКОЙ ОБЛАСТИ</t>
  </si>
  <si>
    <t>Код главного распорядителя</t>
  </si>
  <si>
    <t>Код раздела, подраздела</t>
  </si>
  <si>
    <t>АДМИНИСТРАЦИЯ ВОЛХОВСКОГО МУНИЦИПАЛЬНОГО РАЙОНА ЛЕНИНГРАДСКОЙ ОБЛАСТИ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</si>
  <si>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</si>
  <si>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</si>
  <si>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Благоустройство парка им.40-летия ВЛКСМ по Волховскому проспекту</t>
  </si>
  <si>
    <t>Основное мероприятие "Улучшение жилищных условий граждан"</t>
  </si>
  <si>
    <t>Подпрограмма "Развитие объектов физической культуры и спорта в МО город Волхов"</t>
  </si>
  <si>
    <t>Администрация ВМР</t>
  </si>
  <si>
    <t>МБУС "ФСЦ "Волхов"</t>
  </si>
  <si>
    <t>МБУК "ВГДК"</t>
  </si>
  <si>
    <t>МБУК "ДК "Железнодорожник"</t>
  </si>
  <si>
    <t>Годы строительства</t>
  </si>
  <si>
    <t>строительно-монтажные работы</t>
  </si>
  <si>
    <t>Ремонтные работы в МБУК "Дом культуры "Железнодорожник"</t>
  </si>
  <si>
    <t>Ремонтные работы в МБУК "Волховский городской Дворец культуры"</t>
  </si>
  <si>
    <t>Мероприятия по рекультивации (восстановлению) нарушенных земель, занятых свалкой твердых бытовых отходов и промышленных отходов на земельном участке, расположенном на землях поселения по адресу: Ленинградская область, город Волхов, микрорайон Мурманские Ворота</t>
  </si>
  <si>
    <t>20500</t>
  </si>
  <si>
    <t>Основное мероприятие "Реализация проектов местных инициатив граждан"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</si>
  <si>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</si>
  <si>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Организация и проведение праздничных мероприятий</t>
  </si>
  <si>
    <t>Денежные выплаты почетным гражданам города Волхова</t>
  </si>
  <si>
    <t>Единовременное поощрение гражданам, награждаемых знаками отличия "За заслуги перед городом Волховом"</t>
  </si>
  <si>
    <t>01 0 00 00000</t>
  </si>
  <si>
    <t>Код целевой статьи/
Бюджетополучатель</t>
  </si>
  <si>
    <t>68 0 00 00000</t>
  </si>
  <si>
    <t>03 0 00 00000</t>
  </si>
  <si>
    <t>05 0 00 00000</t>
  </si>
  <si>
    <t>04 0 00 00000</t>
  </si>
  <si>
    <t>Обеспечение деятельности органов местного самоуправления</t>
  </si>
  <si>
    <t>Исполнение функций органов местного самоуправления</t>
  </si>
  <si>
    <t>Обеспечение деятельности аппаратов органов местного самоуправления</t>
  </si>
  <si>
    <t>20230</t>
  </si>
  <si>
    <t>20250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</si>
  <si>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</si>
  <si>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Другие обязательства органов местного самоуправления</t>
  </si>
  <si>
    <t xml:space="preserve">Стимулирование участия граждан в охране общественного порядка </t>
  </si>
  <si>
    <t>Государственная регистрация прав на объекты недвижимости дорожного хозяйства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</si>
  <si>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</si>
  <si>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</si>
  <si>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"Энергосбережение и повышение энергетической эффективности на территории МО город Волхов"</t>
  </si>
  <si>
    <t xml:space="preserve">Подпрограмма "Газификация МО город Волхов" </t>
  </si>
  <si>
    <t>Муниципальная программа МО город Волхов "Развитие автомобильных дорог в МО город Волхов"</t>
  </si>
  <si>
    <t>Муниципальная программа МО город Волхов "Развитие культуры в МО город Волхов"</t>
  </si>
  <si>
    <t>Муниципальная программа МО город Волхов "Развитие физической культуры и спорта в МО город Волхов"</t>
  </si>
  <si>
    <t>Муниципальная программа МО город Волхов "Безопасность МО город Волхов"</t>
  </si>
  <si>
    <t>Муниципальная программа МО город Волхов "Устойчивое общественное развитие в МО город Волхов"</t>
  </si>
  <si>
    <t>Доплаты к пенсиям муниципальных служащих</t>
  </si>
  <si>
    <t xml:space="preserve">Поддержка молодых семей и пропаганда семейных ценностей </t>
  </si>
  <si>
    <t>Мероприятия, направленные на реализацию государственной программы Ленинградской области "Развитие автомобильных дорог Ленинградской области"</t>
  </si>
  <si>
    <t>Рз, П</t>
  </si>
  <si>
    <t>ЦСР</t>
  </si>
  <si>
    <t>Всего межбюджетных трансфертов</t>
  </si>
  <si>
    <t>Приложение 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</si>
  <si>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</si>
  <si>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</si>
  <si>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</si>
  <si>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</si>
  <si>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</si>
  <si>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</si>
  <si>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</si>
  <si>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</si>
  <si>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</si>
  <si>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</si>
  <si>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</si>
  <si>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</si>
  <si>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</si>
  <si>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</si>
  <si>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</si>
  <si>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</si>
  <si>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</si>
  <si>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</si>
  <si>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</si>
  <si>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</si>
  <si>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</si>
  <si>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</si>
  <si>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</si>
  <si>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</si>
  <si>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</si>
  <si>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</si>
  <si>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</si>
  <si>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</si>
  <si>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</si>
  <si>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</si>
  <si>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1 16 00000 00 0000 000 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</si>
  <si>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</si>
  <si>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</si>
  <si>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</si>
  <si>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</si>
  <si>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</si>
  <si>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</si>
  <si>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ВСЕГО  ДОХОДОВ</t>
  </si>
  <si>
    <t>Приложение 3</t>
  </si>
  <si>
    <t xml:space="preserve">Дотации бюджетам субъектов Российской Федерации и муниципальных образований </t>
  </si>
  <si>
    <t>ВСЕГО  БЕЗВОЗМЕЗДНЫХ  ПОСТУПЛЕНИЙ</t>
  </si>
  <si>
    <t>Прочие безвозмездные поступления в бюджеты городских поселений</t>
  </si>
  <si>
    <t>Субсидии на оказание финансовой помощи советам ветеранов, организациям инвалидов</t>
  </si>
  <si>
    <t>Приложение 1</t>
  </si>
  <si>
    <t xml:space="preserve">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</si>
  <si>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</si>
  <si>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</si>
  <si>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</si>
  <si>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</si>
  <si>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</si>
  <si>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ВСЕГО ИСТОЧНИКОВ ФИНАНСИРОВАНИЯ</t>
  </si>
  <si>
    <t>Обязательства</t>
  </si>
  <si>
    <t>Итого внутренний долг</t>
  </si>
  <si>
    <t>Приложение 4</t>
  </si>
  <si>
    <t xml:space="preserve">Код бюджетной классификации 
Российской Федерации </t>
  </si>
  <si>
    <t>главного администратора доходов</t>
  </si>
  <si>
    <t xml:space="preserve">доходов  местного бюджета </t>
  </si>
  <si>
    <t>Совет депутатов муниципального образования город Волхов Волховского муниципального района Ленинградской области</t>
  </si>
  <si>
    <t>1 17 01050 13 0000 180</t>
  </si>
  <si>
    <t xml:space="preserve">Невыясненные поступления, зачисляемые в бюджеты городских поселений </t>
  </si>
  <si>
    <t>1 13 02995 13 0011 130</t>
  </si>
  <si>
    <t>Прочие доходы от компенсации затрат  бюджетов городских поселений  (возврат дебиторской задолженности прошлых лет) (*)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</si>
  <si>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</si>
  <si>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Администрация Волховского муниципального района Ленинградской области</t>
  </si>
  <si>
    <t>1 11 05075 13 0012 120</t>
  </si>
  <si>
    <t>1 11 09045 13 0000 120</t>
  </si>
  <si>
    <t>1 13 01995 13 0000 130</t>
  </si>
  <si>
    <t>1 13 02995 13 0010 130</t>
  </si>
  <si>
    <t>Прочие доходы от компенсации затрат  бюджетов городских поселений  (восстановительная стоимость зеленых насаждений) (*)</t>
  </si>
  <si>
    <t>1 14 01050 13 0000 410</t>
  </si>
  <si>
    <t>Доходы от продажи квартир, находящихся в собственности городских поселений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</si>
  <si>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</si>
  <si>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</si>
  <si>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1 17 05050 13 0000 180</t>
  </si>
  <si>
    <t>Прочие неналоговые доходы бюджетов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</si>
  <si>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</si>
  <si>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</si>
  <si>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</si>
  <si>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</si>
  <si>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</si>
  <si>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</si>
  <si>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</si>
  <si>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</si>
  <si>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</si>
  <si>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Доходы бюджетов городских поселений от возврата бюджетными учреждениями остатков субсидий прошлых лет</t>
  </si>
  <si>
    <t>Доходы бюджетов городских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</si>
  <si>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</si>
  <si>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111</t>
  </si>
  <si>
    <t>Комитет финансов Волховского муниципального района Ленинградской области</t>
  </si>
  <si>
    <t>Дотации бюджетам городских поселений на поддержку мер по обеспечению сбалансированности бюджетов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</si>
  <si>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</si>
  <si>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Перечисления из бюджетов городских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</si>
  <si>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112</t>
  </si>
  <si>
    <t>Комитет по управлению муниципальным имуществом Волховского муниципального района Ленинградской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</si>
  <si>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</si>
  <si>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</si>
  <si>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</si>
  <si>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</si>
  <si>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</si>
  <si>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 (*)</t>
  </si>
  <si>
    <t>1 11 05013 13 3000 120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</si>
  <si>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(суммы денежных взысканий (штрафов) по соответствующему платежу) (*)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</si>
  <si>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</si>
  <si>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</si>
  <si>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1 11 05025 13 2000 120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</si>
  <si>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 (*)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</si>
  <si>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</si>
  <si>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</si>
  <si>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1 11 05075 13 2000 120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</si>
  <si>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 (*)</t>
  </si>
  <si>
    <t>1 11 05075 13 3000 120</t>
  </si>
  <si>
    <t>Доходы от сдачи в аренду имущества, составляющего казну городских поселений (за исключением земельных участков) (суммы денежных взысканий (штрафов) по соответствующему платежу) (*)</t>
  </si>
  <si>
    <t>1 11 07015 13 0000 120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</si>
  <si>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 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</si>
  <si>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</si>
  <si>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</si>
  <si>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1 14 02053 13 2000 410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</si>
  <si>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и проценты по соответствующему платежу) (*)</t>
  </si>
  <si>
    <t>1 14 03050 13 0000 410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</si>
  <si>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</si>
  <si>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</si>
  <si>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</si>
  <si>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1 14 06013 13 2000 430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</si>
  <si>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(пени и проценты по соответствующему платежу) (*)</t>
  </si>
  <si>
    <t>1 14 06013 13 3000 430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</si>
  <si>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(суммы денежных взысканий (штрафов) по соответствующему платежу) (*)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</si>
  <si>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</si>
  <si>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</si>
  <si>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</si>
  <si>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</si>
  <si>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</si>
  <si>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</si>
  <si>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Контрольно-счетный орган Волховского муниципального района Ленинградской области</t>
  </si>
  <si>
    <t xml:space="preserve">(*) </t>
  </si>
  <si>
    <t xml:space="preserve">В целях упорядочения платежей, поступающих в бюджет МО город Волхов Комитетом финансов Волховского муниципального района утверждается перечень кодов подвидов по видам доходов (детализация четырех знаков подвида доходов) бюджетной классификации доходов Российской Федерации </t>
  </si>
  <si>
    <t>Приложение 11</t>
  </si>
  <si>
    <t>Приложение 5</t>
  </si>
  <si>
    <t xml:space="preserve">Код бюджетной классификации
 Российской Федерации </t>
  </si>
  <si>
    <t xml:space="preserve">главного администратора </t>
  </si>
  <si>
    <t xml:space="preserve">  источников внутреннего финансирования дефицита бюджета </t>
  </si>
  <si>
    <t>Комитет финансов Волховского муниципального района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</si>
  <si>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</si>
  <si>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</si>
  <si>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</si>
  <si>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</si>
  <si>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</si>
  <si>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</si>
  <si>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</si>
  <si>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</si>
  <si>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</si>
  <si>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</si>
  <si>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</si>
  <si>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</si>
  <si>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</si>
  <si>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</si>
  <si>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</si>
  <si>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</si>
  <si>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</si>
  <si>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20550</t>
  </si>
  <si>
    <t>03020</t>
  </si>
  <si>
    <t>экспертные услуги</t>
  </si>
  <si>
    <t>20420</t>
  </si>
  <si>
    <t>2021 год</t>
  </si>
  <si>
    <t>План
на 2021 год,
тысяч рублей</t>
  </si>
  <si>
    <t>Виды работ</t>
  </si>
  <si>
    <t>Кредиты, полученные от кредитных организаций</t>
  </si>
  <si>
    <t>тысяч рублей</t>
  </si>
  <si>
    <t>Объем привлечения</t>
  </si>
  <si>
    <t>Объем погашения</t>
  </si>
  <si>
    <t>Предельная величина 
на 1 января 
2021 года</t>
  </si>
  <si>
    <t>Предельная величина 
на 1 января 
2022 года</t>
  </si>
  <si>
    <t>Наименование главного администратора и источников внутреннего финансирования дефицита бюджета МО город Волхов</t>
  </si>
  <si>
    <t>Наименование главного администратора доходов бюджета МО город Волхов/ 
Наименование кода дохода бюджета МО город Волхов</t>
  </si>
  <si>
    <t>Субсидии бюджетам городских поселений на реализацию мероприятий по обеспечению жильем молодых семей</t>
  </si>
  <si>
    <t>Возврат остатков субсидий на реализацию мероприятий по обеспечению жильем молодых семей из бюджетов городских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</si>
  <si>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</si>
  <si>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 xml:space="preserve">2 18 60010 13 0000 150 </t>
  </si>
  <si>
    <t>2 02 20216 13 0000 150</t>
  </si>
  <si>
    <t>2 02 20299 13 0000 150</t>
  </si>
  <si>
    <t>2 02 20302 13 0000 150</t>
  </si>
  <si>
    <t>2 02 29999 13 0000 150</t>
  </si>
  <si>
    <t>2 02 25497 13 0000 150</t>
  </si>
  <si>
    <t>2 02 25555 13 0000 150</t>
  </si>
  <si>
    <t>2 02 40014 13 0000 150</t>
  </si>
  <si>
    <t>2 02 49999 13 0000 150</t>
  </si>
  <si>
    <t>2 19 25497 13 0000 150</t>
  </si>
  <si>
    <t>2 19 25555 13 0000 150</t>
  </si>
  <si>
    <t>2 19 60010 13 0000 150</t>
  </si>
  <si>
    <t>2 02 15002 13 0000 150</t>
  </si>
  <si>
    <t>2 02 45160 13 0000 150</t>
  </si>
  <si>
    <t>2 02 10000 00 0000 150</t>
  </si>
  <si>
    <t>2 07 05010 13 0000 150</t>
  </si>
  <si>
    <t>2 07 05020 13 0000 150</t>
  </si>
  <si>
    <t>2 07 05030 13 0000 150</t>
  </si>
  <si>
    <t xml:space="preserve">2 18 05030 13 0000 150 </t>
  </si>
  <si>
    <t xml:space="preserve">2 18 05010 13 0000 150 </t>
  </si>
  <si>
    <t>2 04 05020 13 0000 150</t>
  </si>
  <si>
    <t>2 04 05099 13 0000 150</t>
  </si>
  <si>
    <t>2 08 05000 13 0000 150</t>
  </si>
  <si>
    <t>Реализация мероприятий по обеспечению жильем молодых семей</t>
  </si>
  <si>
    <t>L4970</t>
  </si>
  <si>
    <t>S4200</t>
  </si>
  <si>
    <t>S0360</t>
  </si>
  <si>
    <t>S4660</t>
  </si>
  <si>
    <t>S0810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</si>
  <si>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</si>
  <si>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F0350</t>
  </si>
  <si>
    <t>Проектирование и строительство системы уличного освещения с внедрением энергосберегающего оборудования</t>
  </si>
  <si>
    <t>20310</t>
  </si>
  <si>
    <t>Размер дефицита от утвержденного общего годового объема доходов без учета безвозмездных поступлений, %</t>
  </si>
  <si>
    <t>Условно утвержденные расходы</t>
  </si>
  <si>
    <t>Реализация программ формирования современной городской среды</t>
  </si>
  <si>
    <t>F2</t>
  </si>
  <si>
    <t>Основное мероприятие "Федеральный проект "Формирование комфортной городской среды"</t>
  </si>
  <si>
    <t>55550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</si>
  <si>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</si>
  <si>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</si>
  <si>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ПЕРЕЧЕНЬ И КОДЫ</t>
  </si>
  <si>
    <t>ВСЕГО РАСХОДОВ</t>
  </si>
  <si>
    <t xml:space="preserve">Итого расходов по кодам бюджетной классификации </t>
  </si>
  <si>
    <t>Муниципальная программа МО город Волхов "Обеспечение качественным жильем граждан на территории МО город Волхов"</t>
  </si>
  <si>
    <t>20110</t>
  </si>
  <si>
    <t>20400</t>
  </si>
  <si>
    <t xml:space="preserve">предельный объем муниципального долга </t>
  </si>
  <si>
    <t>20620</t>
  </si>
  <si>
    <t>Содержание имущества казны</t>
  </si>
  <si>
    <t>20130</t>
  </si>
  <si>
    <t>2022 год</t>
  </si>
  <si>
    <t>План
на 2022 год,
тысяч рублей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</si>
  <si>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</si>
  <si>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</si>
  <si>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20380</t>
  </si>
  <si>
    <t xml:space="preserve">Хозяйственное обеспечение деятельности муниципальных учреждений социальной сферы </t>
  </si>
  <si>
    <t>20140</t>
  </si>
  <si>
    <t>Основное мероприятие "Развитие и содержание муниципальных учреждений культуры МО город Волхов"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</si>
  <si>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</si>
  <si>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Основное мероприятие "Сохранение и развитие народной культуры и самодеятельного творчества в МО город Волхов"</t>
  </si>
  <si>
    <t>Поддержка развития общественной инфраструктуры муниципального значения</t>
  </si>
  <si>
    <t>S4840</t>
  </si>
  <si>
    <t xml:space="preserve">Организация, проведение и участие в физкультурных мероприятиях и спортивных соревнованиях </t>
  </si>
  <si>
    <t xml:space="preserve">Муниципальная программа МО город Волхов "Молодежь МО города Волхова" </t>
  </si>
  <si>
    <t>Основное мероприятие "Участие в молодежных массовых мероприятиях и молодежных объединениях"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</si>
  <si>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</si>
  <si>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 xml:space="preserve">Основное мероприятие "Поддержка молодых семей и пропаганда семейных ценностей" </t>
  </si>
  <si>
    <t>Реализация проекта "Губернаторский молодежный трудовой отряд"</t>
  </si>
  <si>
    <t xml:space="preserve">Проведение молодежных массовых мероприятий, образовательных форумов и форумов молодежных проектов </t>
  </si>
  <si>
    <t>20290</t>
  </si>
  <si>
    <t>Обеспечение деятельности муниципальных учреждений</t>
  </si>
  <si>
    <t>Экспертиза поставленного товара, результатов выполненных работ, оказанных услуг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</si>
  <si>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</si>
  <si>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 xml:space="preserve">Проведение мероприятий по гражданской обороне </t>
  </si>
  <si>
    <t>Основное мероприятие "Обеспечение первичных мер пожарной безопасности"</t>
  </si>
  <si>
    <t>Проведение мероприятий по пожарной безопасности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</si>
  <si>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</si>
  <si>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</si>
  <si>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</si>
  <si>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</si>
  <si>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Проведение мероприятий по обеспечению безопасности дорожного движения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</si>
  <si>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прав"</t>
  </si>
  <si>
    <t>20390</t>
  </si>
  <si>
    <t>Создание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</si>
  <si>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</si>
  <si>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 xml:space="preserve">Проведение прочих мероприятий в области коммунального хозяйства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</si>
  <si>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</si>
  <si>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</si>
  <si>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</si>
  <si>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Проведение прочих мероприятий по благоустройству </t>
  </si>
  <si>
    <t>Предельная величина 
на 1 января 
2023 года</t>
  </si>
  <si>
    <t xml:space="preserve">Проведение прочих мероприятий в области жилищного хозяйства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</si>
  <si>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</si>
  <si>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20210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</si>
  <si>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</si>
  <si>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Проведение ремонта и содержание муниципального жилищного фонда</t>
  </si>
  <si>
    <t>МКУ "Служба заказчика" МО г. Волхов</t>
  </si>
  <si>
    <t>Ремонтные работы в МБУК "Волховский культурно-информационный центр им. А.С.Пушкина"</t>
  </si>
  <si>
    <t xml:space="preserve">МБУК "КИЦ им. А.С. Пушкина" </t>
  </si>
  <si>
    <t>Строительство светофорного поста на перекрестке проспекта Державина с Мурманским шоссе г. Волхов</t>
  </si>
  <si>
    <t>2015-2022</t>
  </si>
  <si>
    <t>№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</si>
  <si>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</si>
  <si>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>Доходы от сдачи в аренду имущества, составляющего казну городских поселений (за исключением земельных участков)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(доходы от сдачи в аренду жилых помещений) (*)</t>
    </r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</si>
  <si>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</si>
  <si>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</si>
  <si>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</si>
  <si>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</si>
  <si>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</si>
  <si>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</si>
  <si>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</si>
  <si>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</si>
  <si>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</si>
  <si>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</si>
  <si>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</si>
  <si>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</si>
  <si>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</si>
  <si>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</si>
  <si>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</si>
  <si>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</si>
  <si>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</si>
  <si>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</si>
  <si>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1 17 14030 13 0000 150</t>
  </si>
  <si>
    <t>Средства самообложения граждан, зачисляемые в бюджеты городских поселений</t>
  </si>
  <si>
    <t>2 02 20077 13 0000 150</t>
  </si>
  <si>
    <t>Субсидии бюджетам городских поселений на реализацию программ формирования современной городской среды</t>
  </si>
  <si>
    <t>2 18 60010 13 0000 150</t>
  </si>
  <si>
    <t>6748S</t>
  </si>
  <si>
    <t>Обеспечение устойчивого сокращения непригодного для проживания жилого фонда</t>
  </si>
  <si>
    <t>F3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</si>
  <si>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</si>
  <si>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Приложение 12</t>
  </si>
  <si>
    <t xml:space="preserve">от                          2020 года № </t>
  </si>
  <si>
    <t>приложение7</t>
  </si>
  <si>
    <t>приложение8</t>
  </si>
  <si>
    <t>приложение9</t>
  </si>
  <si>
    <t>программные расходы</t>
  </si>
  <si>
    <t>непрограммные расходы</t>
  </si>
  <si>
    <t>Основное мероприятие "Развитие общественной инфраструктуры муниципального значения"</t>
  </si>
  <si>
    <t>20570</t>
  </si>
  <si>
    <t>Укрепление материально-технической базы муниципальных учреждений</t>
  </si>
  <si>
    <t>08 0 00 00000</t>
  </si>
  <si>
    <t>строительно-монтажные работы, благоустройство, разработка проектно-сметной документации и экспертиза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</si>
  <si>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</si>
  <si>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</si>
  <si>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 на выравнивание бюджетной обеспеченности из бюджетов муниципальных районов (за счет средств областного бюджета)</t>
  </si>
  <si>
    <t>Дотации бюджетам городских поселений  на выравнивание бюджетной обеспеченности из бюджетов муниципальных районов (за счет средств районного бюджета)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</si>
  <si>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</si>
  <si>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ремонт улиц, дорог, тротуаров, дворовых территорий, ремонт, устройство и благоустройство тротуаров, а также объектов дорожного хозяйства, проверка смет экспертной организацией, проектно-изыскательские работы</t>
  </si>
  <si>
    <t>Проведение экспертизы выполненных работ по поддержанию существующей сети автомобильных дорог</t>
  </si>
  <si>
    <t>ремонт автомобильных дорог общего пользования, проверка смет экспертной организацией, проектно-изыскательские работы</t>
  </si>
  <si>
    <t>S4750</t>
  </si>
  <si>
    <t>Реализация мероприятий по благоустройству дворовых территорий муниципальных образований Ленинградской области</t>
  </si>
  <si>
    <t>Охрана семьи и детства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</si>
  <si>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</si>
  <si>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</si>
  <si>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 xml:space="preserve">Подпрограмма "Обращение с отходами МО город Волхов" </t>
  </si>
  <si>
    <t>Проведение мероприятий по созданию мест (площадок) накопления твердых коммунальных отходов</t>
  </si>
  <si>
    <t>S4790</t>
  </si>
  <si>
    <t>20650</t>
  </si>
  <si>
    <t>Проведение мероприятий по благоустройству общественных зон</t>
  </si>
  <si>
    <t>Ремонтные работы в  МБУС "Волховский физкультурно-спортивный центр "Волхов"</t>
  </si>
  <si>
    <t>Субсидии бюджетам городских поселений на поддержку отрасли культуры</t>
  </si>
  <si>
    <t xml:space="preserve">Подпрограмма "Поддержка преобразований в жилищно-коммунальной сфере на территории МО город Волхов" </t>
  </si>
  <si>
    <t>Приобретение коммунальной спецтехники и оборудования в лизинг «сублизинг»</t>
  </si>
  <si>
    <t>20660</t>
  </si>
  <si>
    <t>Основное мероприятие "Приобретение коммунальной спецтехники и оборудования для жилищно-коммунальных нужд"</t>
  </si>
  <si>
    <t>06100</t>
  </si>
  <si>
    <t>Комплексное благоустройство Расстанной площади и прилегающих территорий</t>
  </si>
  <si>
    <t>2023 год</t>
  </si>
  <si>
    <t>ПРОГНОЗИРУЕМЫЕ 
поступления доходов в бюджет муниципального образования город Волхов 
на 2021 год и на плановый период 2022 и 2023 годов</t>
  </si>
  <si>
    <t>Источники внутреннего финансирования дефицита бюджета муниципального образования город Волхов 
на 2021 год и на плановый период 2022 и 2023 годов</t>
  </si>
  <si>
    <t>Безвозмездные поступления бюджета муниципального образования город Волхов 
на 2021 год и на плановый период 2022 и 2023 годов</t>
  </si>
  <si>
    <t>ПЕРЕЧЕНЬ И КОДЫ
главных администраторов доходов бюджета муниципального образования 
город Волхов на 2021 год и на плановый период 2022 и 2023 годов</t>
  </si>
  <si>
    <t>главных администраторов источников внутреннего финансирования дефицита бюджета муниципального образования  город Волхов  на 2021 год и на плановый период 2022 и 2023 годов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</si>
  <si>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2021 год и на плановый период 2022 и 2023 годов</t>
  </si>
  <si>
    <t>Распределение 
бюджетных ассигнований бюджета муниципального образования город Волхов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
на 2021 год и на плановый период 2022 и 2023 годов</t>
  </si>
  <si>
    <t>Ведомственная структура расходов бюджета муниципального образования город Волхов 
на 2021 год и на плановый период 2022 и 2023 годов</t>
  </si>
  <si>
    <t>Адресная программа капитальных вложений и ремонтных работ 
бюджета муниципального образования город Волхов на 2021 год и на плановый период 2022 и 2023 годов</t>
  </si>
  <si>
    <t xml:space="preserve"> Объем бюджетных ассигнований муниципального дорожного фонда 
муниципального образования город Волхов на 2021 год и на плановый период 2022 и 2023 годов</t>
  </si>
  <si>
    <t>Межбюджетные трансферты, предоставляемые бюджету Волховского муниципального района из бюджета муниципального образования город Волхов на осуществление полномочий по решению вопросов местного значения,  в соответствии с заключенными соглашениями на 2021 год и на плановый период 2022 и 2023 годов</t>
  </si>
  <si>
    <t>ПРОГРАММА
муниципальных заимствований муниципального образования город Волхов
на 2021 год и на плановый период 2022 и 2023 годов</t>
  </si>
  <si>
    <t>БЕЗВОЗМЕЗДНЫЕ ПОСТУПЛЕНИЯ ОТ НЕГОСУДАРСТВЕННЫХ ОРГАНИЗАЦИЙ</t>
  </si>
  <si>
    <t>2 04 00000 00 0000 000</t>
  </si>
  <si>
    <t>Безвозмездные поступления от негосударственных организаций в бюджеты городских поселений</t>
  </si>
  <si>
    <t>2 04 05000 13 0000 150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</si>
  <si>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</si>
  <si>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</si>
  <si>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06110</t>
  </si>
  <si>
    <t>Основное мероприятие "Предоставление  имущественной и финансовой  поддержки субъектам МСП"</t>
  </si>
  <si>
    <t>Субсидии субъектам малого предпринимательства на организацию предпринимательской деятельности</t>
  </si>
  <si>
    <t>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</si>
  <si>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</si>
  <si>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</si>
  <si>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других бюджетов бюджетной системы Российской Федерации бюджетами городских поселений в валюте Российской Федерации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</si>
  <si>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</si>
  <si>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</si>
  <si>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</si>
  <si>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</si>
  <si>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</si>
  <si>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2 02 25519 13 0000 150</t>
  </si>
  <si>
    <t>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</si>
  <si>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</si>
  <si>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Предельная величина 
на 1 января 
2024 года</t>
  </si>
  <si>
    <t xml:space="preserve">Проведение топографо-геодезических, картографических и землеустроительных работ </t>
  </si>
  <si>
    <t>2 19 45424 13 0000 150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</si>
  <si>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</si>
  <si>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</si>
  <si>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</si>
  <si>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всего</t>
  </si>
  <si>
    <t>Распределение 
бюджетных ассигнований бюджета муниципального образования город Волхов 
по целевым статьям (муниципальным программам и непрограммным направлениям деятельности), 
группам видов расходов,  разделам и подразделам классификации расходов 
на 2021 год и на плановый период 2022 и 2023 годов</t>
  </si>
  <si>
    <t>Массовый спорт</t>
  </si>
  <si>
    <t>Реализация мероприятий по проведению капитального ремонта спортивных объектов</t>
  </si>
  <si>
    <t>S4060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</si>
  <si>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</si>
  <si>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в том числе средства других бюджетов бюджетной системы РФ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</si>
  <si>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</si>
  <si>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</si>
  <si>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2 02 29999 00 0000 150 </t>
  </si>
  <si>
    <t>Прочие субсидии</t>
  </si>
  <si>
    <t>Прочие субсидии бюджетам городских поселений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</si>
  <si>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Прочие субсидии бюджетам городских поселений на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</si>
  <si>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Прочие субсидии бюджетам городских поселений на поддержку развития общественной инфраструктуры муниципального значения</t>
  </si>
  <si>
    <t>Прочие субсидии бюджетам городских поселений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</si>
  <si>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</si>
  <si>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2 02 40000 00 0000 150 </t>
  </si>
  <si>
    <t>Иные межбюджетные трансферты</t>
  </si>
  <si>
    <t>приложение2</t>
  </si>
  <si>
    <t>приложение1</t>
  </si>
  <si>
    <t>2 02 49999 00 0000 150</t>
  </si>
  <si>
    <t>Прочие межбюджетные трансферты, передаваемые бюджетам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</si>
  <si>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</si>
  <si>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</si>
  <si>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</si>
  <si>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</si>
  <si>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</si>
  <si>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</si>
  <si>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</si>
  <si>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</si>
  <si>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</si>
  <si>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Муниципальная программа МО город Волхов "Формирование комфортной городской среды на 2017-2024 годы"</t>
  </si>
  <si>
    <t>60380</t>
  </si>
  <si>
    <t>Проведение мероприятий по благоустройству общественных зон и дворовых территорий многоквартирных домов</t>
  </si>
  <si>
    <t>Потребность в финансировании на 2021 год, 
тысяч рублей</t>
  </si>
  <si>
    <t>План
на 2023 год,
тысяч рублей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</si>
  <si>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</si>
  <si>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2021-2023</t>
  </si>
  <si>
    <t xml:space="preserve">Обустройство остановок  общественного транспорта </t>
  </si>
  <si>
    <t>09 0 00 00000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</si>
  <si>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</si>
  <si>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</si>
  <si>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городских поселений на бюджетные инвестиции в объекты капитального строительства объектов газификации собственности муниципальных образований </t>
  </si>
  <si>
    <t>Прочие межбюджетные трансферты, передаваемые бюджетам городских поселений на реализацию мероприятий по внедрению Всероссийского физкультурно-спортивного комплекса "Готов к труду и обороне" (ГТО)</t>
  </si>
  <si>
    <t xml:space="preserve">Прочие межбюджетные трансферты, передаваемые бюджетам городских поселений на организацию и проведение мероприятий в сфере культуры  </t>
  </si>
  <si>
    <t>Прочие межбюджетные трансферты, передаваемые бюджетам городских поселений на организацию и проведение социально-культурных мероприятий</t>
  </si>
  <si>
    <t>Прочие межбюджетные трансферты, передаваемые бюджетам городских поселений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</si>
  <si>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Прочие межбюджетные трансферты, передаваемые бюджетам городских поселений на установку автоматизированных индивидуальных тепловых пунктов с погодным и часовым регулированием</t>
  </si>
  <si>
    <t>Прочие межбюджетные трансферты, передаваемые бюджетам городских поселений на проведение мероприятий по благоустройству общественных зон и дворовых территорий многоквартирных домов</t>
  </si>
  <si>
    <t>Прочие межбюджетные трансферты, передаваемые бюджетам городских поселений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</si>
  <si>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</si>
  <si>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</si>
  <si>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Основное мероприятие "Благоустройство территорий МО город Волхов"</t>
  </si>
  <si>
    <t>Благоустройство парка, расположенного между улицами Юрия Гагарина, ул. Кирова, ул. Профсоюзов, ул. Щорса</t>
  </si>
  <si>
    <t>средства других бюджетов бюджетной системы РФ</t>
  </si>
  <si>
    <t>средства местного бюджета</t>
  </si>
  <si>
    <r>
      <t xml:space="preserve">Ответственный исполнитель адресной программы: </t>
    </r>
    <r>
      <rPr>
        <u/>
        <sz val="16"/>
        <rFont val="Times New Roman"/>
        <family val="1"/>
        <charset val="204"/>
      </rPr>
      <t>Муниципальное казенное учреждение "Служба заказчика" муниципального образования город Волхов Волховского муниципального района Ленинградской области</t>
    </r>
  </si>
  <si>
    <t>софинансирование строительно-монтажных работ, договора авторского надзора, договор строительного контроля, кадастровые работы, государственная экспертиза проектно-сметной документации, актуализация инженерных изысканий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</si>
  <si>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</si>
  <si>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Приложение 13</t>
  </si>
  <si>
    <t>Приложение 15</t>
  </si>
  <si>
    <t>Объем бюджетных ассигнований на исполнение публичных нормативных обязательств муниципального образования город Волхов на 2021 год и на плановый период 2022 и 2023 годов</t>
  </si>
  <si>
    <t xml:space="preserve"> Муниципальная программа МО город Волхов "Развитие малого, среднего предпринимательства и  потребительского рынка МО город Волхов"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</si>
  <si>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</si>
  <si>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Объекты инженерной и транспортной инфраструктуры на земельных участках, предоставленных многодетным семьям в соответствии с областным законом № 105-оз от 14.10.2008 года</t>
  </si>
  <si>
    <t>Благоустройство Привокзальной площади с установкой стелы в г. Волхов</t>
  </si>
  <si>
    <t>корректировка согласования проекта планировки территории и проекта межевания территории, устройство временных проездов к земельным участкам</t>
  </si>
  <si>
    <t>работы по благоустройству парка в соответствии с утвержденным дизайн-проектом</t>
  </si>
  <si>
    <t>разработка проектно-сметной документации и экспертиза</t>
  </si>
  <si>
    <t>1.1</t>
  </si>
  <si>
    <t>2.1</t>
  </si>
  <si>
    <t>3.1</t>
  </si>
  <si>
    <t>3.2</t>
  </si>
  <si>
    <t>3.3</t>
  </si>
  <si>
    <t>4.1</t>
  </si>
  <si>
    <t>5.1</t>
  </si>
  <si>
    <t>6</t>
  </si>
  <si>
    <t>6.1</t>
  </si>
  <si>
    <t>7</t>
  </si>
  <si>
    <t>7.1</t>
  </si>
  <si>
    <t>7.2</t>
  </si>
  <si>
    <t>2 02 45424 13 0000 150</t>
  </si>
  <si>
    <t>Вспомогательная информация</t>
  </si>
  <si>
    <t>2021 год
(утверждено)</t>
  </si>
  <si>
    <t>2021 год
(изменения)</t>
  </si>
  <si>
    <t xml:space="preserve">2 02 20216 00 0000 150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</si>
  <si>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</si>
  <si>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 на реализацию мероприятий по благоустройству дворовых территорий муниципальных образований Ленинградской области</t>
  </si>
  <si>
    <t>Прочие субсидии бюджетам городских поселений на проведение мероприятий по созданию мест (площадок) накопления твердых коммунальных отходов</t>
  </si>
  <si>
    <t>2 02 25497 00 0000 150</t>
  </si>
  <si>
    <t>Субсидии бюджетам на реализацию мероприятий по обеспечению жильем молодых семей</t>
  </si>
  <si>
    <t>S0140</t>
  </si>
  <si>
    <t>Проведение ремонта автомобильных дорог общего пользования местного значения</t>
  </si>
  <si>
    <t>2021
(утверждено)</t>
  </si>
  <si>
    <t>2021
(изменения)</t>
  </si>
  <si>
    <t>2022
(изменения)</t>
  </si>
  <si>
    <t>2022
(утверждено)</t>
  </si>
  <si>
    <t>2023
(изменения)</t>
  </si>
  <si>
    <t>2023
(утверждено)</t>
  </si>
  <si>
    <t>20490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</si>
  <si>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</si>
  <si>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Реализация мероприятий по повышению надежности и энергетической эффективности в системах теплоснабжения</t>
  </si>
  <si>
    <t>S0180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</si>
  <si>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</si>
  <si>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1.3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</si>
  <si>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</si>
  <si>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1.2</t>
  </si>
  <si>
    <t>Основное мероприятие "Переселение граждан из аварийного жилищного фонда"</t>
  </si>
  <si>
    <t>20690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</si>
  <si>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</si>
  <si>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 xml:space="preserve">проектные, строительно-монтажные работы и экспертиза проектно-сметной документации </t>
  </si>
  <si>
    <t>2015-2021</t>
  </si>
  <si>
    <t>02 0 00 00000</t>
  </si>
  <si>
    <t>3.4</t>
  </si>
  <si>
    <t>3.5</t>
  </si>
  <si>
    <t>4.2</t>
  </si>
  <si>
    <t>4.3</t>
  </si>
  <si>
    <t>8</t>
  </si>
  <si>
    <t>8.1</t>
  </si>
  <si>
    <t>8.2</t>
  </si>
  <si>
    <t>8.3</t>
  </si>
  <si>
    <t>8.4</t>
  </si>
  <si>
    <t>3.6</t>
  </si>
  <si>
    <t>Установка искусственных дорожных неровностей и обустройство нерегулируемых пешеходных переходов</t>
  </si>
  <si>
    <t>8.5</t>
  </si>
  <si>
    <t>Усиление подпорной стены 1-го яруса набережной парка 40-летия ВЛКСМ находящегося в г. Волхов по Волховскому проспекту</t>
  </si>
  <si>
    <t>8.6</t>
  </si>
  <si>
    <t>Ремонт помещений по адресу г. Волхов, Волховский пр., дом 33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</si>
  <si>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</si>
  <si>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</si>
  <si>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P5</t>
  </si>
  <si>
    <t>S4600</t>
  </si>
  <si>
    <t xml:space="preserve">Основное мероприятие "Федеральный проект "Спорт - норма жизни" </t>
  </si>
  <si>
    <t>Спорт высших достижений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</si>
  <si>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</si>
  <si>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гидравлическое испытание газопровода, врезка в распределительный газопровод и стыковка концов двух ниток участка газопровода</t>
  </si>
  <si>
    <t xml:space="preserve">гидравлическое испытание газопровода, врезка в распределительный газопровод </t>
  </si>
  <si>
    <t>приобретение металлоконструкций, работы по установке ограждения парка вдоль Волховского проспекта, работы по благоустройству парка в соответствии с утвержденным дизайн-проектом</t>
  </si>
  <si>
    <t>разработка проектно-сметной документации, проверка смет экспертной организацией</t>
  </si>
  <si>
    <t>1.4</t>
  </si>
  <si>
    <t>разработка проектно-сметной документации, государственная экспертиза проектно-сметной документации, ремонтные работы</t>
  </si>
  <si>
    <t>Установка воздушных тепловых насосов и радиаторной системы отопления в МБУК "КИЦ им. А.С. Пушкина"</t>
  </si>
  <si>
    <t>Субсидии организациям, оказывающим банные услуги физическим лицам в целях возмещения затрат от оказания банных услуг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</si>
  <si>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</si>
  <si>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</si>
  <si>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 xml:space="preserve">от                          2021 года № </t>
  </si>
  <si>
    <t>Прочие субсидии бюджетам городских поселений на реализацию мероприятий по повышению надежности и энергетической эффективности в системах теплоснабжения</t>
  </si>
  <si>
    <t>Субсидии бюджетам городских поселений на ремонт автомобильных дорог общего пользования местного значения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</si>
  <si>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</si>
  <si>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</si>
  <si>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</si>
  <si>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</si>
  <si>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67483</t>
  </si>
  <si>
    <t>67484</t>
  </si>
  <si>
    <t>Субсидии бюджетам городских поселений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</si>
  <si>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8.7</t>
  </si>
  <si>
    <t>изготовление и установка бюста, работы по благоустройству</t>
  </si>
  <si>
    <t>20810</t>
  </si>
  <si>
    <t>Выполнение работ по установке автоматизированных индивидуальных тепловых пунктов с погодным и часовым регулированием</t>
  </si>
  <si>
    <t>20350</t>
  </si>
  <si>
    <t>Проектирование и устройство системы уличного освещения с внедрением энергосберегающего оборудования</t>
  </si>
  <si>
    <t>Благоустройство аллеи Мужества в г. Волхов с изготовлением и установкой бюста Герою Советского Союза, Почетному гражданину города Волхова, генералу армии Ивану Ивановичу Федюнинскому</t>
  </si>
  <si>
    <t>ремонтные работы, проверка смет экспертной организацией</t>
  </si>
  <si>
    <t>20540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</si>
  <si>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</si>
  <si>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20560</t>
  </si>
  <si>
    <t>Создание безопасных условий в муниципальных учреждениях</t>
  </si>
  <si>
    <t>ремонтные работы, устройство автопарковки, металлического ограждения</t>
  </si>
  <si>
    <t>Прочие субсидии бюджетам городских поселений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</si>
  <si>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Реконструкция перекрестка проспекта Державина с ул. Мурманское шоссе в г. Волхов с целью организации кольцевого пересечения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</si>
  <si>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</si>
  <si>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</si>
  <si>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20700</t>
  </si>
  <si>
    <t>1 11 07000 00 0000 120</t>
  </si>
  <si>
    <t>Платежи от государственных и муниципальных унитарных предприятий</t>
  </si>
  <si>
    <t>Доходы от продажи квартир</t>
  </si>
  <si>
    <t>1 14 01000 00 0000 410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</si>
</sst>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2" formatCode="#,##0.0"/>
    <numFmt numFmtId="173" formatCode="#,##0.00&quot;р.&quot;"/>
    <numFmt numFmtId="174" formatCode="0.0"/>
    <numFmt numFmtId="185" formatCode="?"/>
    <numFmt numFmtId="186" formatCode="#,##0.000"/>
    <numFmt numFmtId="188" formatCode="0.0%"/>
    <numFmt numFmtId="190" formatCode="#,##0.000000"/>
  </numFmts>
  <fonts count="8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9"/>
      <name val="Arial Cyr"/>
      <charset val="204"/>
    </font>
    <font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Arial Cyr"/>
      <charset val="204"/>
    </font>
    <font>
      <b/>
      <sz val="11"/>
      <color rgb="FF0070C0"/>
      <name val="Times New Roman"/>
      <family val="1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7"/>
      <color rgb="FFC00000"/>
      <name val="Times New Roman"/>
      <family val="1"/>
      <charset val="204"/>
    </font>
    <font>
      <sz val="17"/>
      <color rgb="FFC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CCCC"/>
      <name val="Times New Roman"/>
      <family val="1"/>
      <charset val="204"/>
    </font>
    <font>
      <b/>
      <sz val="12"/>
      <color rgb="FFFFCCCC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2" tint="-0.249977111117893"/>
      <name val="Arial"/>
      <family val="2"/>
      <charset val="204"/>
    </font>
    <font>
      <b/>
      <sz val="14"/>
      <color theme="2" tint="-0.249977111117893"/>
      <name val="Times New Roman"/>
      <family val="1"/>
      <charset val="204"/>
    </font>
    <font>
      <b/>
      <sz val="11"/>
      <color theme="2" tint="-0.249977111117893"/>
      <name val="Times New Roman"/>
      <family val="1"/>
      <charset val="204"/>
    </font>
    <font>
      <sz val="10"/>
      <color theme="2" tint="-0.249977111117893"/>
      <name val="Arial"/>
      <family val="2"/>
      <charset val="204"/>
    </font>
    <font>
      <b/>
      <sz val="10"/>
      <color theme="2" tint="-0.249977111117893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24"/>
      <color rgb="FFFF0000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5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0" fontId="6" fillId="0" borderId="0"/>
    <xf numFmtId="0" fontId="15" fillId="0" borderId="0"/>
    <xf numFmtId="0" fontId="11" fillId="0" borderId="0"/>
    <xf numFmtId="0" fontId="46" fillId="0" borderId="0"/>
    <xf numFmtId="0" fontId="22" fillId="0" borderId="0"/>
    <xf numFmtId="0" fontId="11" fillId="0" borderId="0"/>
    <xf numFmtId="171" fontId="6" fillId="0" borderId="0" applyFont="0" applyFill="0" applyBorder="0" applyAlignment="0" applyProtection="0"/>
  </cellStyleXfs>
  <cellXfs count="479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/>
    <xf numFmtId="0" fontId="17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3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4" xfId="4" applyNumberFormat="1" applyFont="1" applyFill="1" applyBorder="1" applyAlignment="1">
      <alignment horizontal="center" vertical="center"/>
    </xf>
    <xf numFmtId="172" fontId="3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Border="1" applyAlignment="1">
      <alignment horizontal="right" vertical="center"/>
    </xf>
    <xf numFmtId="49" fontId="1" fillId="0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1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2" fillId="0" borderId="0" xfId="4" applyNumberFormat="1" applyFont="1" applyFill="1" applyBorder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172" fontId="4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3" fillId="0" borderId="0" xfId="4" applyNumberFormat="1" applyFont="1" applyFill="1" applyAlignment="1">
      <alignment horizontal="righ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left" vertical="center"/>
    </xf>
    <xf numFmtId="49" fontId="8" fillId="0" borderId="0" xfId="4" applyNumberFormat="1" applyFont="1" applyFill="1" applyAlignment="1">
      <alignment horizontal="right" vertical="center"/>
    </xf>
    <xf numFmtId="172" fontId="4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72" fontId="4" fillId="0" borderId="1" xfId="4" applyNumberFormat="1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171" fontId="1" fillId="0" borderId="0" xfId="8" applyFont="1" applyFill="1" applyAlignment="1">
      <alignment horizontal="center" vertical="center"/>
    </xf>
    <xf numFmtId="0" fontId="46" fillId="0" borderId="0" xfId="5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71" fontId="24" fillId="0" borderId="0" xfId="8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171" fontId="19" fillId="0" borderId="0" xfId="8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11" fillId="0" borderId="0" xfId="4"/>
    <xf numFmtId="0" fontId="12" fillId="0" borderId="0" xfId="4" applyFont="1"/>
    <xf numFmtId="49" fontId="3" fillId="0" borderId="3" xfId="4" applyNumberFormat="1" applyFont="1" applyFill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49" fontId="3" fillId="0" borderId="2" xfId="4" applyNumberFormat="1" applyFont="1" applyBorder="1" applyAlignment="1">
      <alignment horizontal="right" vertical="center"/>
    </xf>
    <xf numFmtId="49" fontId="3" fillId="0" borderId="3" xfId="4" applyNumberFormat="1" applyFont="1" applyBorder="1" applyAlignment="1">
      <alignment vertical="center"/>
    </xf>
    <xf numFmtId="172" fontId="14" fillId="0" borderId="1" xfId="4" applyNumberFormat="1" applyFont="1" applyBorder="1" applyAlignment="1">
      <alignment horizontal="right" vertical="center"/>
    </xf>
    <xf numFmtId="49" fontId="11" fillId="0" borderId="0" xfId="4" applyNumberFormat="1" applyAlignment="1"/>
    <xf numFmtId="4" fontId="4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horizontal="right" vertical="center"/>
    </xf>
    <xf numFmtId="0" fontId="20" fillId="0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8" fillId="0" borderId="0" xfId="4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171" fontId="48" fillId="0" borderId="0" xfId="8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1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7" fillId="0" borderId="0" xfId="0" applyNumberFormat="1" applyFont="1" applyFill="1"/>
    <xf numFmtId="49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0" fontId="1" fillId="0" borderId="0" xfId="7" applyFont="1" applyBorder="1" applyAlignment="1" applyProtection="1">
      <alignment vertical="center" wrapText="1"/>
    </xf>
    <xf numFmtId="0" fontId="50" fillId="0" borderId="0" xfId="7" applyFont="1" applyBorder="1" applyAlignment="1" applyProtection="1">
      <alignment vertical="center" wrapText="1"/>
    </xf>
    <xf numFmtId="0" fontId="19" fillId="0" borderId="0" xfId="7" applyFont="1" applyBorder="1" applyAlignment="1" applyProtection="1">
      <alignment vertical="center" wrapText="1"/>
    </xf>
    <xf numFmtId="0" fontId="48" fillId="0" borderId="0" xfId="7" applyFont="1" applyBorder="1" applyAlignment="1" applyProtection="1">
      <alignment vertical="center" wrapText="1"/>
    </xf>
    <xf numFmtId="0" fontId="1" fillId="0" borderId="0" xfId="7" applyFont="1" applyBorder="1" applyAlignment="1" applyProtection="1">
      <alignment horizontal="center" vertical="center" wrapText="1"/>
    </xf>
    <xf numFmtId="0" fontId="51" fillId="0" borderId="0" xfId="7" applyFont="1" applyBorder="1" applyAlignment="1" applyProtection="1">
      <alignment vertical="center" wrapText="1"/>
    </xf>
    <xf numFmtId="0" fontId="52" fillId="0" borderId="0" xfId="7" applyFont="1" applyBorder="1" applyAlignment="1" applyProtection="1">
      <alignment vertical="center" wrapText="1"/>
    </xf>
    <xf numFmtId="0" fontId="1" fillId="0" borderId="0" xfId="7" applyFont="1" applyAlignment="1">
      <alignment horizontal="center" vertical="center"/>
    </xf>
    <xf numFmtId="0" fontId="51" fillId="0" borderId="0" xfId="7" applyFont="1" applyAlignment="1">
      <alignment vertical="center"/>
    </xf>
    <xf numFmtId="0" fontId="19" fillId="0" borderId="0" xfId="7" applyFont="1" applyAlignment="1">
      <alignment vertical="center"/>
    </xf>
    <xf numFmtId="0" fontId="52" fillId="0" borderId="0" xfId="7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/>
    <xf numFmtId="0" fontId="5" fillId="0" borderId="0" xfId="5" applyFont="1" applyFill="1"/>
    <xf numFmtId="0" fontId="17" fillId="0" borderId="0" xfId="5" applyFont="1" applyFill="1"/>
    <xf numFmtId="49" fontId="1" fillId="0" borderId="0" xfId="5" applyNumberFormat="1" applyFont="1" applyFill="1" applyBorder="1" applyAlignment="1">
      <alignment horizontal="right"/>
    </xf>
    <xf numFmtId="0" fontId="1" fillId="0" borderId="0" xfId="5" applyFont="1" applyFill="1" applyAlignment="1">
      <alignment horizontal="right"/>
    </xf>
    <xf numFmtId="0" fontId="1" fillId="0" borderId="0" xfId="5" applyFont="1" applyFill="1"/>
    <xf numFmtId="0" fontId="7" fillId="0" borderId="0" xfId="5" applyFont="1" applyAlignment="1">
      <alignment horizontal="center"/>
    </xf>
    <xf numFmtId="0" fontId="46" fillId="0" borderId="0" xfId="5"/>
    <xf numFmtId="0" fontId="35" fillId="0" borderId="0" xfId="5" applyFont="1" applyAlignment="1">
      <alignment vertical="center"/>
    </xf>
    <xf numFmtId="0" fontId="7" fillId="0" borderId="5" xfId="5" applyFont="1" applyFill="1" applyBorder="1" applyAlignment="1">
      <alignment vertical="center" wrapText="1"/>
    </xf>
    <xf numFmtId="172" fontId="7" fillId="0" borderId="1" xfId="5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vertical="center"/>
    </xf>
    <xf numFmtId="172" fontId="8" fillId="0" borderId="1" xfId="5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/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3" fillId="0" borderId="0" xfId="0" applyNumberFormat="1" applyFont="1" applyFill="1" applyAlignment="1">
      <alignment horizontal="center" vertical="justify" wrapText="1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/>
    <xf numFmtId="0" fontId="4" fillId="0" borderId="0" xfId="0" applyFont="1" applyFill="1"/>
    <xf numFmtId="49" fontId="2" fillId="0" borderId="0" xfId="0" applyNumberFormat="1" applyFont="1" applyFill="1"/>
    <xf numFmtId="0" fontId="8" fillId="0" borderId="0" xfId="0" applyFont="1" applyFill="1"/>
    <xf numFmtId="0" fontId="38" fillId="0" borderId="0" xfId="0" applyFont="1" applyFill="1"/>
    <xf numFmtId="49" fontId="1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9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horizontal="left" vertical="center" wrapText="1"/>
    </xf>
    <xf numFmtId="49" fontId="4" fillId="4" borderId="2" xfId="4" applyNumberFormat="1" applyFont="1" applyFill="1" applyBorder="1" applyAlignment="1">
      <alignment horizontal="right" vertical="center" wrapText="1"/>
    </xf>
    <xf numFmtId="49" fontId="4" fillId="4" borderId="2" xfId="4" applyNumberFormat="1" applyFont="1" applyFill="1" applyBorder="1" applyAlignment="1">
      <alignment horizontal="right" vertical="center"/>
    </xf>
    <xf numFmtId="172" fontId="4" fillId="4" borderId="1" xfId="4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172" fontId="4" fillId="4" borderId="1" xfId="1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7" fillId="0" borderId="0" xfId="5" applyFont="1" applyAlignment="1">
      <alignment horizontal="right" vertical="top"/>
    </xf>
    <xf numFmtId="0" fontId="8" fillId="0" borderId="1" xfId="5" applyFont="1" applyFill="1" applyBorder="1" applyAlignment="1">
      <alignment horizontal="left" vertical="center" wrapText="1"/>
    </xf>
    <xf numFmtId="0" fontId="36" fillId="0" borderId="0" xfId="7" applyFont="1" applyBorder="1" applyAlignment="1" applyProtection="1">
      <alignment vertical="center"/>
    </xf>
    <xf numFmtId="49" fontId="3" fillId="0" borderId="4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72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left" vertical="center" wrapText="1"/>
    </xf>
    <xf numFmtId="49" fontId="4" fillId="4" borderId="3" xfId="4" applyNumberFormat="1" applyFont="1" applyFill="1" applyBorder="1" applyAlignment="1">
      <alignment vertical="center"/>
    </xf>
    <xf numFmtId="0" fontId="13" fillId="4" borderId="1" xfId="4" applyFont="1" applyFill="1" applyBorder="1" applyAlignment="1">
      <alignment horizontal="left" vertical="center" wrapText="1"/>
    </xf>
    <xf numFmtId="49" fontId="4" fillId="4" borderId="4" xfId="4" applyNumberFormat="1" applyFont="1" applyFill="1" applyBorder="1" applyAlignment="1">
      <alignment vertical="center" wrapText="1"/>
    </xf>
    <xf numFmtId="49" fontId="3" fillId="4" borderId="3" xfId="4" applyNumberFormat="1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4" fillId="0" borderId="2" xfId="0" applyFont="1" applyFill="1" applyBorder="1" applyAlignment="1">
      <alignment vertical="center" wrapText="1"/>
    </xf>
    <xf numFmtId="186" fontId="54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172" fontId="56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49" fontId="13" fillId="0" borderId="2" xfId="4" applyNumberFormat="1" applyFont="1" applyFill="1" applyBorder="1" applyAlignment="1">
      <alignment horizontal="right" vertical="center"/>
    </xf>
    <xf numFmtId="49" fontId="13" fillId="0" borderId="4" xfId="4" applyNumberFormat="1" applyFont="1" applyFill="1" applyBorder="1" applyAlignment="1">
      <alignment horizontal="center" vertical="center"/>
    </xf>
    <xf numFmtId="49" fontId="13" fillId="0" borderId="3" xfId="4" applyNumberFormat="1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left" vertical="center"/>
    </xf>
    <xf numFmtId="172" fontId="13" fillId="0" borderId="1" xfId="4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right" vertical="center"/>
    </xf>
    <xf numFmtId="0" fontId="40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57" fillId="0" borderId="0" xfId="5" applyFont="1"/>
    <xf numFmtId="172" fontId="57" fillId="0" borderId="0" xfId="5" applyNumberFormat="1" applyFont="1"/>
    <xf numFmtId="0" fontId="58" fillId="0" borderId="1" xfId="0" applyFont="1" applyFill="1" applyBorder="1" applyAlignment="1">
      <alignment horizontal="left" vertical="center" wrapText="1"/>
    </xf>
    <xf numFmtId="0" fontId="58" fillId="0" borderId="2" xfId="4" applyFont="1" applyFill="1" applyBorder="1" applyAlignment="1">
      <alignment horizontal="right" vertical="center"/>
    </xf>
    <xf numFmtId="0" fontId="58" fillId="0" borderId="3" xfId="4" applyFont="1" applyFill="1" applyBorder="1" applyAlignment="1">
      <alignment horizontal="left" vertical="center"/>
    </xf>
    <xf numFmtId="49" fontId="58" fillId="0" borderId="2" xfId="4" applyNumberFormat="1" applyFont="1" applyFill="1" applyBorder="1" applyAlignment="1">
      <alignment horizontal="right" vertical="center"/>
    </xf>
    <xf numFmtId="49" fontId="58" fillId="0" borderId="4" xfId="4" applyNumberFormat="1" applyFont="1" applyFill="1" applyBorder="1" applyAlignment="1">
      <alignment horizontal="center" vertical="center"/>
    </xf>
    <xf numFmtId="49" fontId="58" fillId="0" borderId="3" xfId="4" applyNumberFormat="1" applyFont="1" applyFill="1" applyBorder="1" applyAlignment="1">
      <alignment horizontal="left" vertical="center"/>
    </xf>
    <xf numFmtId="0" fontId="58" fillId="0" borderId="1" xfId="4" applyFont="1" applyFill="1" applyBorder="1" applyAlignment="1">
      <alignment vertical="center"/>
    </xf>
    <xf numFmtId="172" fontId="58" fillId="0" borderId="1" xfId="4" applyNumberFormat="1" applyFont="1" applyFill="1" applyBorder="1" applyAlignment="1">
      <alignment horizontal="right" vertical="center"/>
    </xf>
    <xf numFmtId="0" fontId="58" fillId="0" borderId="0" xfId="4" applyFont="1" applyFill="1" applyAlignment="1">
      <alignment vertical="center"/>
    </xf>
    <xf numFmtId="0" fontId="58" fillId="0" borderId="1" xfId="4" applyFont="1" applyFill="1" applyBorder="1" applyAlignment="1">
      <alignment vertical="center" wrapText="1"/>
    </xf>
    <xf numFmtId="0" fontId="59" fillId="0" borderId="0" xfId="4" applyFont="1" applyFill="1" applyAlignment="1">
      <alignment vertical="center"/>
    </xf>
    <xf numFmtId="0" fontId="58" fillId="0" borderId="1" xfId="4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0" fontId="60" fillId="0" borderId="0" xfId="5" applyFont="1" applyAlignment="1">
      <alignment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 applyBorder="1" applyAlignment="1">
      <alignment horizontal="right"/>
    </xf>
    <xf numFmtId="49" fontId="37" fillId="4" borderId="8" xfId="7" applyNumberFormat="1" applyFont="1" applyFill="1" applyBorder="1" applyAlignment="1" applyProtection="1">
      <alignment horizontal="center" vertical="center" wrapText="1"/>
    </xf>
    <xf numFmtId="172" fontId="61" fillId="4" borderId="8" xfId="7" applyNumberFormat="1" applyFont="1" applyFill="1" applyBorder="1" applyAlignment="1" applyProtection="1">
      <alignment horizontal="center" vertical="center" wrapText="1"/>
    </xf>
    <xf numFmtId="172" fontId="37" fillId="4" borderId="8" xfId="7" applyNumberFormat="1" applyFont="1" applyFill="1" applyBorder="1" applyAlignment="1" applyProtection="1">
      <alignment horizontal="center" vertical="center" wrapText="1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172" fontId="62" fillId="0" borderId="1" xfId="2" applyNumberFormat="1" applyFont="1" applyFill="1" applyBorder="1" applyAlignment="1">
      <alignment horizontal="center" vertical="center" wrapText="1"/>
    </xf>
    <xf numFmtId="172" fontId="41" fillId="0" borderId="1" xfId="8" applyNumberFormat="1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 wrapText="1"/>
    </xf>
    <xf numFmtId="172" fontId="41" fillId="0" borderId="1" xfId="2" applyNumberFormat="1" applyFont="1" applyFill="1" applyBorder="1" applyAlignment="1">
      <alignment horizontal="center" vertical="center" wrapText="1"/>
    </xf>
    <xf numFmtId="172" fontId="62" fillId="0" borderId="1" xfId="2" applyNumberFormat="1" applyFont="1" applyFill="1" applyBorder="1" applyAlignment="1">
      <alignment horizontal="center" vertical="center"/>
    </xf>
    <xf numFmtId="49" fontId="41" fillId="0" borderId="2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49" fontId="42" fillId="0" borderId="5" xfId="2" applyNumberFormat="1" applyFont="1" applyFill="1" applyBorder="1" applyAlignment="1">
      <alignment horizontal="center" vertical="center" wrapText="1"/>
    </xf>
    <xf numFmtId="0" fontId="42" fillId="0" borderId="5" xfId="2" applyFont="1" applyFill="1" applyBorder="1" applyAlignment="1">
      <alignment horizontal="center" vertical="center" wrapText="1"/>
    </xf>
    <xf numFmtId="172" fontId="62" fillId="0" borderId="5" xfId="2" applyNumberFormat="1" applyFont="1" applyFill="1" applyBorder="1" applyAlignment="1">
      <alignment horizontal="center" vertical="center" wrapText="1"/>
    </xf>
    <xf numFmtId="172" fontId="41" fillId="0" borderId="5" xfId="2" applyNumberFormat="1" applyFont="1" applyFill="1" applyBorder="1" applyAlignment="1">
      <alignment horizontal="center" vertical="center" wrapText="1"/>
    </xf>
    <xf numFmtId="49" fontId="41" fillId="4" borderId="8" xfId="7" applyNumberFormat="1" applyFont="1" applyFill="1" applyBorder="1" applyAlignment="1">
      <alignment horizontal="center" vertical="center"/>
    </xf>
    <xf numFmtId="0" fontId="43" fillId="4" borderId="8" xfId="2" applyFont="1" applyFill="1" applyBorder="1" applyAlignment="1">
      <alignment horizontal="center" vertical="center" wrapText="1"/>
    </xf>
    <xf numFmtId="172" fontId="61" fillId="4" borderId="8" xfId="7" applyNumberFormat="1" applyFont="1" applyFill="1" applyBorder="1" applyAlignment="1">
      <alignment horizontal="center" vertical="center"/>
    </xf>
    <xf numFmtId="172" fontId="37" fillId="4" borderId="8" xfId="7" applyNumberFormat="1" applyFont="1" applyFill="1" applyBorder="1" applyAlignment="1">
      <alignment horizontal="center" vertical="center"/>
    </xf>
    <xf numFmtId="172" fontId="41" fillId="5" borderId="1" xfId="8" applyNumberFormat="1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 wrapText="1"/>
    </xf>
    <xf numFmtId="49" fontId="64" fillId="0" borderId="0" xfId="4" applyNumberFormat="1" applyFont="1" applyFill="1" applyAlignment="1">
      <alignment horizontal="right" vertical="center"/>
    </xf>
    <xf numFmtId="49" fontId="64" fillId="0" borderId="0" xfId="4" applyNumberFormat="1" applyFont="1" applyFill="1" applyAlignment="1">
      <alignment vertical="center"/>
    </xf>
    <xf numFmtId="49" fontId="65" fillId="0" borderId="0" xfId="4" applyNumberFormat="1" applyFont="1" applyFill="1" applyAlignment="1">
      <alignment horizontal="left" vertical="center"/>
    </xf>
    <xf numFmtId="0" fontId="64" fillId="0" borderId="0" xfId="4" applyFont="1" applyFill="1" applyAlignment="1">
      <alignment vertical="center"/>
    </xf>
    <xf numFmtId="49" fontId="65" fillId="0" borderId="0" xfId="4" applyNumberFormat="1" applyFont="1" applyFill="1" applyAlignment="1">
      <alignment horizontal="right" vertical="center"/>
    </xf>
    <xf numFmtId="0" fontId="65" fillId="0" borderId="0" xfId="4" applyNumberFormat="1" applyFont="1" applyFill="1" applyAlignment="1">
      <alignment horizontal="center" vertical="center"/>
    </xf>
    <xf numFmtId="0" fontId="64" fillId="0" borderId="0" xfId="4" applyFont="1" applyFill="1" applyAlignment="1">
      <alignment horizontal="right" vertical="center"/>
    </xf>
    <xf numFmtId="174" fontId="3" fillId="0" borderId="1" xfId="4" applyNumberFormat="1" applyFont="1" applyFill="1" applyBorder="1" applyAlignment="1">
      <alignment vertical="center"/>
    </xf>
    <xf numFmtId="0" fontId="66" fillId="0" borderId="0" xfId="4" applyFont="1"/>
    <xf numFmtId="49" fontId="66" fillId="0" borderId="0" xfId="4" applyNumberFormat="1" applyFont="1" applyAlignment="1"/>
    <xf numFmtId="185" fontId="3" fillId="0" borderId="1" xfId="0" applyNumberFormat="1" applyFont="1" applyFill="1" applyBorder="1" applyAlignment="1">
      <alignment horizontal="left" vertical="center" wrapText="1"/>
    </xf>
    <xf numFmtId="0" fontId="16" fillId="0" borderId="6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16" fillId="0" borderId="0" xfId="5" applyFont="1" applyAlignment="1">
      <alignment horizontal="center" vertical="center" wrapText="1"/>
    </xf>
    <xf numFmtId="0" fontId="67" fillId="0" borderId="1" xfId="0" applyFont="1" applyFill="1" applyBorder="1" applyAlignment="1">
      <alignment horizontal="justify" vertical="center" wrapText="1"/>
    </xf>
    <xf numFmtId="0" fontId="67" fillId="0" borderId="1" xfId="0" applyFont="1" applyFill="1" applyBorder="1" applyAlignment="1">
      <alignment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top" wrapText="1"/>
    </xf>
    <xf numFmtId="172" fontId="3" fillId="0" borderId="0" xfId="4" applyNumberFormat="1" applyFont="1" applyFill="1" applyAlignment="1">
      <alignment horizontal="right" vertical="center"/>
    </xf>
    <xf numFmtId="0" fontId="21" fillId="0" borderId="1" xfId="4" applyFont="1" applyFill="1" applyBorder="1" applyAlignment="1">
      <alignment horizontal="center" vertical="center" wrapText="1"/>
    </xf>
    <xf numFmtId="172" fontId="3" fillId="0" borderId="1" xfId="4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49" fontId="16" fillId="4" borderId="8" xfId="7" applyNumberFormat="1" applyFont="1" applyFill="1" applyBorder="1" applyAlignment="1" applyProtection="1">
      <alignment horizontal="center" vertical="center" wrapText="1"/>
    </xf>
    <xf numFmtId="0" fontId="41" fillId="4" borderId="8" xfId="7" applyFont="1" applyFill="1" applyBorder="1" applyAlignment="1">
      <alignment horizontal="center" vertical="center"/>
    </xf>
    <xf numFmtId="172" fontId="37" fillId="4" borderId="1" xfId="2" applyNumberFormat="1" applyFont="1" applyFill="1" applyBorder="1" applyAlignment="1">
      <alignment horizontal="center" vertical="center" wrapText="1"/>
    </xf>
    <xf numFmtId="172" fontId="37" fillId="4" borderId="1" xfId="2" applyNumberFormat="1" applyFont="1" applyFill="1" applyBorder="1" applyAlignment="1">
      <alignment horizontal="center" vertical="center"/>
    </xf>
    <xf numFmtId="172" fontId="37" fillId="4" borderId="5" xfId="2" applyNumberFormat="1" applyFont="1" applyFill="1" applyBorder="1" applyAlignment="1">
      <alignment horizontal="center" vertical="center" wrapText="1"/>
    </xf>
    <xf numFmtId="171" fontId="4" fillId="0" borderId="5" xfId="8" applyFont="1" applyFill="1" applyBorder="1" applyAlignment="1">
      <alignment horizontal="center" vertical="center" wrapText="1"/>
    </xf>
    <xf numFmtId="0" fontId="39" fillId="0" borderId="0" xfId="7" applyFont="1" applyBorder="1" applyAlignment="1" applyProtection="1">
      <alignment vertical="center"/>
    </xf>
    <xf numFmtId="0" fontId="69" fillId="0" borderId="0" xfId="4" applyFont="1"/>
    <xf numFmtId="49" fontId="69" fillId="0" borderId="0" xfId="4" applyNumberFormat="1" applyFont="1" applyAlignment="1"/>
    <xf numFmtId="172" fontId="70" fillId="0" borderId="0" xfId="4" applyNumberFormat="1" applyFont="1" applyFill="1" applyAlignment="1">
      <alignment horizontal="right" vertical="center"/>
    </xf>
    <xf numFmtId="190" fontId="71" fillId="0" borderId="0" xfId="4" applyNumberFormat="1" applyFont="1" applyFill="1" applyAlignment="1">
      <alignment horizontal="right" vertical="center"/>
    </xf>
    <xf numFmtId="0" fontId="72" fillId="0" borderId="0" xfId="4" applyFont="1" applyBorder="1" applyAlignment="1">
      <alignment horizontal="right"/>
    </xf>
    <xf numFmtId="0" fontId="72" fillId="0" borderId="0" xfId="4" applyFont="1" applyBorder="1"/>
    <xf numFmtId="49" fontId="72" fillId="0" borderId="0" xfId="4" applyNumberFormat="1" applyFont="1" applyBorder="1" applyAlignment="1"/>
    <xf numFmtId="172" fontId="73" fillId="0" borderId="0" xfId="4" applyNumberFormat="1" applyFont="1" applyFill="1" applyBorder="1" applyAlignment="1">
      <alignment horizontal="right" vertical="center"/>
    </xf>
    <xf numFmtId="0" fontId="72" fillId="0" borderId="0" xfId="4" applyFont="1"/>
    <xf numFmtId="49" fontId="72" fillId="0" borderId="0" xfId="4" applyNumberFormat="1" applyFont="1" applyAlignment="1"/>
    <xf numFmtId="172" fontId="72" fillId="0" borderId="0" xfId="4" applyNumberFormat="1" applyFont="1"/>
    <xf numFmtId="0" fontId="74" fillId="0" borderId="1" xfId="4" applyFont="1" applyFill="1" applyBorder="1" applyAlignment="1">
      <alignment horizontal="center" vertical="center" wrapText="1"/>
    </xf>
    <xf numFmtId="0" fontId="75" fillId="0" borderId="1" xfId="4" applyFont="1" applyFill="1" applyBorder="1" applyAlignment="1">
      <alignment horizontal="center" vertical="center" wrapText="1"/>
    </xf>
    <xf numFmtId="0" fontId="75" fillId="0" borderId="2" xfId="4" applyFont="1" applyFill="1" applyBorder="1" applyAlignment="1">
      <alignment horizontal="center" vertical="center" wrapText="1"/>
    </xf>
    <xf numFmtId="171" fontId="16" fillId="4" borderId="5" xfId="8" applyFont="1" applyFill="1" applyBorder="1" applyAlignment="1">
      <alignment horizontal="center" vertical="center" wrapText="1"/>
    </xf>
    <xf numFmtId="171" fontId="52" fillId="0" borderId="0" xfId="8" applyFont="1" applyFill="1" applyAlignment="1">
      <alignment horizontal="center" vertical="center"/>
    </xf>
    <xf numFmtId="0" fontId="76" fillId="0" borderId="0" xfId="2" applyFont="1" applyFill="1" applyAlignment="1">
      <alignment horizontal="center" vertical="center" wrapText="1"/>
    </xf>
    <xf numFmtId="171" fontId="49" fillId="0" borderId="5" xfId="8" applyFont="1" applyFill="1" applyBorder="1" applyAlignment="1">
      <alignment horizontal="center" vertical="center" wrapText="1"/>
    </xf>
    <xf numFmtId="172" fontId="77" fillId="4" borderId="8" xfId="7" applyNumberFormat="1" applyFont="1" applyFill="1" applyBorder="1" applyAlignment="1" applyProtection="1">
      <alignment horizontal="center" vertical="center" wrapText="1"/>
    </xf>
    <xf numFmtId="172" fontId="78" fillId="0" borderId="1" xfId="8" applyNumberFormat="1" applyFont="1" applyFill="1" applyBorder="1" applyAlignment="1">
      <alignment horizontal="center" vertical="center"/>
    </xf>
    <xf numFmtId="172" fontId="77" fillId="4" borderId="8" xfId="7" applyNumberFormat="1" applyFont="1" applyFill="1" applyBorder="1" applyAlignment="1">
      <alignment horizontal="center" vertical="center"/>
    </xf>
    <xf numFmtId="0" fontId="79" fillId="0" borderId="0" xfId="4" applyFont="1" applyFill="1" applyAlignment="1">
      <alignment vertical="center"/>
    </xf>
    <xf numFmtId="0" fontId="52" fillId="0" borderId="0" xfId="0" applyFont="1" applyFill="1" applyAlignment="1">
      <alignment horizontal="right" vertical="center"/>
    </xf>
    <xf numFmtId="0" fontId="80" fillId="0" borderId="0" xfId="4" applyFont="1" applyFill="1" applyBorder="1" applyAlignment="1">
      <alignment horizontal="right" vertical="center"/>
    </xf>
    <xf numFmtId="0" fontId="81" fillId="0" borderId="6" xfId="4" applyFont="1" applyFill="1" applyBorder="1" applyAlignment="1">
      <alignment horizontal="center" vertical="top" wrapText="1"/>
    </xf>
    <xf numFmtId="172" fontId="82" fillId="0" borderId="1" xfId="4" applyNumberFormat="1" applyFont="1" applyFill="1" applyBorder="1" applyAlignment="1">
      <alignment horizontal="right" vertical="center"/>
    </xf>
    <xf numFmtId="172" fontId="83" fillId="0" borderId="1" xfId="4" applyNumberFormat="1" applyFont="1" applyFill="1" applyBorder="1" applyAlignment="1">
      <alignment horizontal="right" vertical="center"/>
    </xf>
    <xf numFmtId="172" fontId="82" fillId="0" borderId="1" xfId="4" applyNumberFormat="1" applyFont="1" applyFill="1" applyBorder="1" applyAlignment="1">
      <alignment vertical="center"/>
    </xf>
    <xf numFmtId="172" fontId="83" fillId="0" borderId="1" xfId="4" applyNumberFormat="1" applyFont="1" applyFill="1" applyBorder="1" applyAlignment="1">
      <alignment vertical="center"/>
    </xf>
    <xf numFmtId="174" fontId="83" fillId="0" borderId="1" xfId="4" applyNumberFormat="1" applyFont="1" applyFill="1" applyBorder="1" applyAlignment="1">
      <alignment vertical="center"/>
    </xf>
    <xf numFmtId="0" fontId="82" fillId="0" borderId="0" xfId="4" applyFont="1" applyFill="1" applyAlignment="1">
      <alignment horizontal="right" vertical="center"/>
    </xf>
    <xf numFmtId="172" fontId="83" fillId="0" borderId="0" xfId="4" applyNumberFormat="1" applyFont="1" applyFill="1" applyAlignment="1">
      <alignment horizontal="right" vertical="center"/>
    </xf>
    <xf numFmtId="0" fontId="83" fillId="0" borderId="0" xfId="4" applyFont="1" applyFill="1" applyAlignment="1">
      <alignment horizontal="right" vertical="center"/>
    </xf>
    <xf numFmtId="172" fontId="0" fillId="0" borderId="0" xfId="0" applyNumberFormat="1" applyAlignment="1">
      <alignment vertical="center"/>
    </xf>
    <xf numFmtId="172" fontId="11" fillId="0" borderId="0" xfId="4" applyNumberFormat="1"/>
    <xf numFmtId="188" fontId="5" fillId="0" borderId="0" xfId="4" applyNumberFormat="1" applyFont="1" applyFill="1" applyAlignment="1">
      <alignment horizontal="right" vertical="center"/>
    </xf>
    <xf numFmtId="49" fontId="5" fillId="0" borderId="0" xfId="4" applyNumberFormat="1" applyFont="1" applyFill="1" applyAlignment="1">
      <alignment horizontal="right" vertical="center"/>
    </xf>
    <xf numFmtId="49" fontId="5" fillId="0" borderId="0" xfId="4" applyNumberFormat="1" applyFont="1" applyFill="1" applyAlignment="1">
      <alignment vertical="center"/>
    </xf>
    <xf numFmtId="49" fontId="5" fillId="0" borderId="0" xfId="4" applyNumberFormat="1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172" fontId="5" fillId="0" borderId="0" xfId="4" applyNumberFormat="1" applyFont="1" applyFill="1" applyAlignment="1">
      <alignment horizontal="right" vertical="center"/>
    </xf>
    <xf numFmtId="172" fontId="37" fillId="0" borderId="1" xfId="2" applyNumberFormat="1" applyFont="1" applyFill="1" applyBorder="1" applyAlignment="1">
      <alignment horizontal="center" vertical="center" wrapText="1"/>
    </xf>
    <xf numFmtId="172" fontId="37" fillId="3" borderId="1" xfId="2" applyNumberFormat="1" applyFont="1" applyFill="1" applyBorder="1" applyAlignment="1">
      <alignment horizontal="center" vertical="center" wrapText="1"/>
    </xf>
    <xf numFmtId="0" fontId="3" fillId="6" borderId="1" xfId="4" applyFont="1" applyFill="1" applyBorder="1" applyAlignment="1">
      <alignment vertical="center" wrapText="1"/>
    </xf>
    <xf numFmtId="0" fontId="3" fillId="6" borderId="1" xfId="4" applyNumberFormat="1" applyFont="1" applyFill="1" applyBorder="1" applyAlignment="1">
      <alignment horizontal="center" vertical="center" wrapText="1"/>
    </xf>
    <xf numFmtId="49" fontId="3" fillId="6" borderId="2" xfId="4" applyNumberFormat="1" applyFont="1" applyFill="1" applyBorder="1" applyAlignment="1">
      <alignment horizontal="right" vertical="center" wrapText="1"/>
    </xf>
    <xf numFmtId="49" fontId="3" fillId="6" borderId="3" xfId="4" applyNumberFormat="1" applyFont="1" applyFill="1" applyBorder="1" applyAlignment="1">
      <alignment horizontal="left" vertical="center"/>
    </xf>
    <xf numFmtId="49" fontId="3" fillId="6" borderId="2" xfId="4" applyNumberFormat="1" applyFont="1" applyFill="1" applyBorder="1" applyAlignment="1">
      <alignment horizontal="right" vertical="center"/>
    </xf>
    <xf numFmtId="49" fontId="3" fillId="6" borderId="4" xfId="4" applyNumberFormat="1" applyFont="1" applyFill="1" applyBorder="1" applyAlignment="1">
      <alignment horizontal="center" vertical="center"/>
    </xf>
    <xf numFmtId="0" fontId="3" fillId="6" borderId="1" xfId="4" applyFont="1" applyFill="1" applyBorder="1" applyAlignment="1">
      <alignment vertical="center"/>
    </xf>
    <xf numFmtId="0" fontId="3" fillId="6" borderId="1" xfId="4" applyFont="1" applyFill="1" applyBorder="1" applyAlignment="1">
      <alignment horizontal="left" vertical="center" wrapText="1"/>
    </xf>
    <xf numFmtId="0" fontId="3" fillId="6" borderId="1" xfId="4" applyFont="1" applyFill="1" applyBorder="1" applyAlignment="1">
      <alignment horizontal="center" vertical="center"/>
    </xf>
    <xf numFmtId="172" fontId="3" fillId="6" borderId="1" xfId="4" applyNumberFormat="1" applyFont="1" applyFill="1" applyBorder="1" applyAlignment="1">
      <alignment horizontal="right" vertical="center"/>
    </xf>
    <xf numFmtId="172" fontId="83" fillId="6" borderId="1" xfId="4" applyNumberFormat="1" applyFont="1" applyFill="1" applyBorder="1" applyAlignment="1">
      <alignment horizontal="right" vertical="center"/>
    </xf>
    <xf numFmtId="0" fontId="41" fillId="6" borderId="1" xfId="2" applyFont="1" applyFill="1" applyBorder="1" applyAlignment="1">
      <alignment horizontal="center" vertical="center" wrapText="1"/>
    </xf>
    <xf numFmtId="0" fontId="83" fillId="0" borderId="0" xfId="4" applyFont="1" applyFill="1" applyAlignment="1">
      <alignment vertical="center"/>
    </xf>
    <xf numFmtId="173" fontId="3" fillId="6" borderId="1" xfId="0" applyNumberFormat="1" applyFont="1" applyFill="1" applyBorder="1" applyAlignment="1">
      <alignment horizontal="left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3" fillId="6" borderId="2" xfId="4" applyFont="1" applyFill="1" applyBorder="1" applyAlignment="1">
      <alignment horizontal="right" vertical="center"/>
    </xf>
    <xf numFmtId="0" fontId="3" fillId="6" borderId="3" xfId="4" applyFont="1" applyFill="1" applyBorder="1" applyAlignment="1">
      <alignment horizontal="left" vertical="center"/>
    </xf>
    <xf numFmtId="0" fontId="4" fillId="6" borderId="1" xfId="4" applyFont="1" applyFill="1" applyBorder="1" applyAlignment="1">
      <alignment vertical="center"/>
    </xf>
    <xf numFmtId="0" fontId="4" fillId="6" borderId="1" xfId="4" applyFont="1" applyFill="1" applyBorder="1" applyAlignment="1">
      <alignment vertical="center" wrapText="1"/>
    </xf>
    <xf numFmtId="0" fontId="4" fillId="6" borderId="1" xfId="4" applyFont="1" applyFill="1" applyBorder="1" applyAlignment="1">
      <alignment horizontal="center" vertical="center" wrapText="1"/>
    </xf>
    <xf numFmtId="0" fontId="4" fillId="6" borderId="2" xfId="4" applyFont="1" applyFill="1" applyBorder="1" applyAlignment="1">
      <alignment horizontal="right" vertical="center"/>
    </xf>
    <xf numFmtId="0" fontId="4" fillId="6" borderId="3" xfId="4" applyFont="1" applyFill="1" applyBorder="1" applyAlignment="1">
      <alignment horizontal="left" vertical="center"/>
    </xf>
    <xf numFmtId="49" fontId="4" fillId="6" borderId="2" xfId="4" applyNumberFormat="1" applyFont="1" applyFill="1" applyBorder="1" applyAlignment="1">
      <alignment horizontal="right" vertical="center"/>
    </xf>
    <xf numFmtId="49" fontId="4" fillId="6" borderId="4" xfId="4" applyNumberFormat="1" applyFont="1" applyFill="1" applyBorder="1" applyAlignment="1">
      <alignment horizontal="center" vertical="center"/>
    </xf>
    <xf numFmtId="49" fontId="4" fillId="6" borderId="3" xfId="4" applyNumberFormat="1" applyFont="1" applyFill="1" applyBorder="1" applyAlignment="1">
      <alignment horizontal="left" vertical="center"/>
    </xf>
    <xf numFmtId="172" fontId="4" fillId="6" borderId="1" xfId="4" applyNumberFormat="1" applyFont="1" applyFill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wrapText="1"/>
    </xf>
    <xf numFmtId="4" fontId="84" fillId="0" borderId="2" xfId="0" applyNumberFormat="1" applyFont="1" applyFill="1" applyBorder="1" applyAlignment="1">
      <alignment horizontal="center" vertical="center"/>
    </xf>
    <xf numFmtId="4" fontId="84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5" fillId="0" borderId="0" xfId="4" applyFont="1" applyAlignment="1">
      <alignment horizontal="center" vertical="top" wrapText="1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0" xfId="4" applyNumberFormat="1" applyFont="1" applyBorder="1" applyAlignment="1">
      <alignment horizontal="center" vertical="center" wrapText="1"/>
    </xf>
    <xf numFmtId="49" fontId="10" fillId="0" borderId="11" xfId="4" applyNumberFormat="1" applyFont="1" applyBorder="1" applyAlignment="1">
      <alignment horizontal="center" vertical="center" wrapText="1"/>
    </xf>
    <xf numFmtId="49" fontId="10" fillId="0" borderId="12" xfId="4" applyNumberFormat="1" applyFont="1" applyBorder="1" applyAlignment="1">
      <alignment horizontal="center" vertical="center" wrapText="1"/>
    </xf>
    <xf numFmtId="49" fontId="10" fillId="0" borderId="13" xfId="4" applyNumberFormat="1" applyFont="1" applyBorder="1" applyAlignment="1">
      <alignment horizontal="center" vertical="center" wrapText="1"/>
    </xf>
    <xf numFmtId="49" fontId="10" fillId="0" borderId="14" xfId="4" applyNumberFormat="1" applyFont="1" applyBorder="1" applyAlignment="1">
      <alignment horizontal="center" vertical="center" wrapText="1"/>
    </xf>
    <xf numFmtId="49" fontId="10" fillId="0" borderId="15" xfId="4" applyNumberFormat="1" applyFont="1" applyBorder="1" applyAlignment="1">
      <alignment horizontal="center" vertical="center" wrapText="1"/>
    </xf>
    <xf numFmtId="0" fontId="86" fillId="0" borderId="2" xfId="4" applyFont="1" applyFill="1" applyBorder="1" applyAlignment="1">
      <alignment horizontal="center" vertical="center" wrapText="1"/>
    </xf>
    <xf numFmtId="0" fontId="86" fillId="0" borderId="3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3" fillId="0" borderId="2" xfId="4" applyFont="1" applyFill="1" applyBorder="1" applyAlignment="1">
      <alignment horizontal="center" vertical="center"/>
    </xf>
    <xf numFmtId="0" fontId="83" fillId="0" borderId="4" xfId="4" applyFont="1" applyFill="1" applyBorder="1" applyAlignment="1">
      <alignment horizontal="center" vertical="center"/>
    </xf>
    <xf numFmtId="0" fontId="83" fillId="0" borderId="3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20" fillId="0" borderId="1" xfId="4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7" fillId="0" borderId="5" xfId="2" applyFont="1" applyFill="1" applyBorder="1" applyAlignment="1">
      <alignment horizontal="center" vertical="center" wrapText="1"/>
    </xf>
    <xf numFmtId="0" fontId="87" fillId="0" borderId="17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 vertical="center" wrapText="1"/>
    </xf>
    <xf numFmtId="171" fontId="4" fillId="4" borderId="5" xfId="8" applyFont="1" applyFill="1" applyBorder="1" applyAlignment="1">
      <alignment horizontal="center" vertical="center" wrapText="1"/>
    </xf>
    <xf numFmtId="171" fontId="4" fillId="4" borderId="17" xfId="8" applyFont="1" applyFill="1" applyBorder="1" applyAlignment="1">
      <alignment horizontal="center" vertical="center" wrapText="1"/>
    </xf>
    <xf numFmtId="171" fontId="4" fillId="0" borderId="2" xfId="8" applyFont="1" applyFill="1" applyBorder="1" applyAlignment="1">
      <alignment horizontal="center" vertical="center"/>
    </xf>
    <xf numFmtId="171" fontId="4" fillId="0" borderId="3" xfId="8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49" fontId="41" fillId="0" borderId="16" xfId="2" applyNumberFormat="1" applyFont="1" applyFill="1" applyBorder="1" applyAlignment="1">
      <alignment horizontal="center" vertical="center" wrapText="1"/>
    </xf>
    <xf numFmtId="49" fontId="41" fillId="0" borderId="17" xfId="2" applyNumberFormat="1" applyFont="1" applyFill="1" applyBorder="1" applyAlignment="1">
      <alignment horizontal="center" vertical="center" wrapText="1"/>
    </xf>
    <xf numFmtId="0" fontId="42" fillId="0" borderId="16" xfId="2" applyFont="1" applyFill="1" applyBorder="1" applyAlignment="1">
      <alignment horizontal="center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top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top" wrapText="1"/>
    </xf>
    <xf numFmtId="0" fontId="88" fillId="0" borderId="1" xfId="5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0"/>
  <sheetViews>
    <sheetView tabSelected="1" workbookViewId="0">
      <selection activeCell="D8" sqref="D8"/>
    </sheetView>
  </sheetViews>
  <sheetFormatPr defaultRowHeight="12.75" outlineLevelRow="1" x14ac:dyDescent="0.2"/>
  <cols>
    <col min="1" max="1" width="33.85546875" style="148" customWidth="1"/>
    <col min="2" max="2" width="66.5703125" style="149" customWidth="1"/>
    <col min="3" max="7" width="18.42578125" style="149" customWidth="1"/>
    <col min="8" max="16384" width="9.140625" style="149"/>
  </cols>
  <sheetData>
    <row r="1" spans="1:8" s="10" customFormat="1" ht="15" customHeight="1" x14ac:dyDescent="0.35">
      <c r="A1" s="145"/>
      <c r="B1" s="9"/>
      <c r="C1" s="1"/>
      <c r="D1" s="1"/>
      <c r="E1" s="1"/>
      <c r="F1" s="1"/>
      <c r="G1" s="1" t="s">
        <v>3</v>
      </c>
    </row>
    <row r="2" spans="1:8" s="10" customFormat="1" ht="15" customHeight="1" x14ac:dyDescent="0.35">
      <c r="A2" s="145"/>
      <c r="B2" s="9"/>
      <c r="C2" s="1"/>
      <c r="D2" s="1"/>
      <c r="E2" s="1"/>
      <c r="F2" s="1"/>
      <c r="G2" s="1" t="s">
        <v>4</v>
      </c>
    </row>
    <row r="3" spans="1:8" s="10" customFormat="1" ht="15" customHeight="1" x14ac:dyDescent="0.35">
      <c r="A3" s="145"/>
      <c r="C3" s="1"/>
      <c r="D3" s="1"/>
      <c r="E3" s="1"/>
      <c r="F3" s="1"/>
      <c r="G3" s="1" t="s">
        <v>1</v>
      </c>
      <c r="H3" s="146"/>
    </row>
    <row r="4" spans="1:8" s="11" customFormat="1" ht="15" customHeight="1" x14ac:dyDescent="0.25">
      <c r="A4" s="147"/>
      <c r="C4" s="1"/>
      <c r="D4" s="1"/>
      <c r="E4" s="1"/>
      <c r="F4" s="1"/>
      <c r="G4" s="1" t="s">
        <v>2</v>
      </c>
      <c r="H4" s="146"/>
    </row>
    <row r="5" spans="1:8" s="11" customFormat="1" ht="15" customHeight="1" x14ac:dyDescent="0.25">
      <c r="A5" s="147"/>
      <c r="B5" s="1"/>
      <c r="C5" s="15"/>
      <c r="D5" s="15"/>
      <c r="E5" s="15"/>
      <c r="F5" s="15"/>
      <c r="G5" s="15" t="s">
        <v>714</v>
      </c>
    </row>
    <row r="6" spans="1:8" s="11" customFormat="1" ht="15" customHeight="1" x14ac:dyDescent="0.25">
      <c r="A6" s="147"/>
      <c r="B6" s="1"/>
      <c r="C6" s="1"/>
      <c r="D6" s="1"/>
      <c r="E6" s="1"/>
      <c r="F6" s="1"/>
      <c r="G6" s="1" t="s">
        <v>226</v>
      </c>
    </row>
    <row r="7" spans="1:8" s="11" customFormat="1" ht="15" customHeight="1" x14ac:dyDescent="0.25">
      <c r="A7" s="147"/>
      <c r="B7" s="1"/>
      <c r="C7" s="1"/>
      <c r="D7" s="1"/>
      <c r="E7" s="1"/>
      <c r="F7" s="1"/>
      <c r="G7" s="1"/>
    </row>
    <row r="8" spans="1:8" s="11" customFormat="1" ht="15" customHeight="1" x14ac:dyDescent="0.25">
      <c r="A8" s="147"/>
      <c r="B8" s="1"/>
      <c r="C8" s="1"/>
      <c r="D8" s="1"/>
      <c r="E8" s="1"/>
      <c r="F8" s="1"/>
      <c r="G8" s="1"/>
    </row>
    <row r="9" spans="1:8" ht="15.75" x14ac:dyDescent="0.2">
      <c r="C9" s="150"/>
      <c r="D9" s="150"/>
      <c r="E9" s="150"/>
      <c r="F9" s="150"/>
      <c r="G9" s="150"/>
    </row>
    <row r="10" spans="1:8" ht="58.5" customHeight="1" x14ac:dyDescent="0.2">
      <c r="A10" s="413" t="s">
        <v>531</v>
      </c>
      <c r="B10" s="413"/>
      <c r="C10" s="413"/>
      <c r="D10" s="413"/>
      <c r="E10" s="413"/>
      <c r="F10" s="413"/>
      <c r="G10" s="413"/>
    </row>
    <row r="11" spans="1:8" ht="31.5" customHeight="1" x14ac:dyDescent="0.2">
      <c r="A11" s="412" t="s">
        <v>65</v>
      </c>
      <c r="B11" s="411" t="s">
        <v>66</v>
      </c>
      <c r="C11" s="414" t="s">
        <v>651</v>
      </c>
      <c r="D11" s="415"/>
      <c r="E11" s="416" t="s">
        <v>8</v>
      </c>
      <c r="F11" s="416"/>
      <c r="G11" s="416"/>
    </row>
    <row r="12" spans="1:8" s="151" customFormat="1" ht="32.25" customHeight="1" x14ac:dyDescent="0.2">
      <c r="A12" s="412"/>
      <c r="B12" s="411"/>
      <c r="C12" s="353" t="s">
        <v>652</v>
      </c>
      <c r="D12" s="354" t="s">
        <v>653</v>
      </c>
      <c r="E12" s="266" t="s">
        <v>345</v>
      </c>
      <c r="F12" s="266" t="s">
        <v>410</v>
      </c>
      <c r="G12" s="266" t="s">
        <v>529</v>
      </c>
    </row>
    <row r="13" spans="1:8" s="154" customFormat="1" ht="56.25" x14ac:dyDescent="0.2">
      <c r="A13" s="12" t="s">
        <v>227</v>
      </c>
      <c r="B13" s="152" t="s">
        <v>228</v>
      </c>
      <c r="C13" s="153">
        <f>C14+C15</f>
        <v>58795.600000000006</v>
      </c>
      <c r="D13" s="153">
        <f>D14+D15</f>
        <v>8892.7000000000007</v>
      </c>
      <c r="E13" s="153">
        <f>E14+E15</f>
        <v>67688.3</v>
      </c>
      <c r="F13" s="153">
        <f>F14+F15</f>
        <v>11284.600000000093</v>
      </c>
      <c r="G13" s="153">
        <f>G14+G15</f>
        <v>20418.599999999977</v>
      </c>
    </row>
    <row r="14" spans="1:8" s="154" customFormat="1" ht="45.75" customHeight="1" x14ac:dyDescent="0.2">
      <c r="A14" s="3" t="s">
        <v>229</v>
      </c>
      <c r="B14" s="155" t="s">
        <v>230</v>
      </c>
      <c r="C14" s="156">
        <v>16251.3</v>
      </c>
      <c r="D14" s="156">
        <f>D16-D15</f>
        <v>-944.79999999999927</v>
      </c>
      <c r="E14" s="156">
        <f>C14+D14</f>
        <v>15306.5</v>
      </c>
      <c r="F14" s="156">
        <f>F16-F15</f>
        <v>11284.600000000093</v>
      </c>
      <c r="G14" s="156">
        <f>G16-G15</f>
        <v>20418.599999999977</v>
      </c>
    </row>
    <row r="15" spans="1:8" s="159" customFormat="1" ht="45.75" customHeight="1" x14ac:dyDescent="0.2">
      <c r="A15" s="157" t="s">
        <v>231</v>
      </c>
      <c r="B15" s="2" t="s">
        <v>232</v>
      </c>
      <c r="C15" s="158">
        <f>37280.3+5264</f>
        <v>42544.3</v>
      </c>
      <c r="D15" s="158">
        <v>9837.5</v>
      </c>
      <c r="E15" s="156">
        <f>C15+D15</f>
        <v>52381.8</v>
      </c>
      <c r="F15" s="158">
        <v>0</v>
      </c>
      <c r="G15" s="158">
        <v>0</v>
      </c>
    </row>
    <row r="16" spans="1:8" s="159" customFormat="1" ht="27.75" customHeight="1" x14ac:dyDescent="0.2">
      <c r="A16" s="161"/>
      <c r="B16" s="162" t="s">
        <v>233</v>
      </c>
      <c r="C16" s="163">
        <f>Пр.6!D45-Пр.2!C38</f>
        <v>58795.599999999977</v>
      </c>
      <c r="D16" s="163">
        <f>Пр.6!F45-Пр.2!D38</f>
        <v>8892.7000000000007</v>
      </c>
      <c r="E16" s="163">
        <f>Пр.6!H45-Пр.2!E38</f>
        <v>67688.29999999993</v>
      </c>
      <c r="F16" s="163">
        <f>Пр.6!J45-Пр.2!F38</f>
        <v>11284.600000000093</v>
      </c>
      <c r="G16" s="163">
        <f>Пр.6!L45-Пр.2!G38</f>
        <v>20418.599999999977</v>
      </c>
    </row>
    <row r="17" spans="1:7" s="241" customFormat="1" ht="31.5" customHeight="1" outlineLevel="1" x14ac:dyDescent="0.2">
      <c r="A17" s="238"/>
      <c r="B17" s="239" t="s">
        <v>392</v>
      </c>
      <c r="C17" s="240">
        <f>(C16-C15)/Пр.2!C13*100</f>
        <v>6.271843566104951</v>
      </c>
      <c r="D17" s="240"/>
      <c r="E17" s="240">
        <f>(E16-E15)/Пр.2!E13*100</f>
        <v>5.815459970912225</v>
      </c>
      <c r="F17" s="240">
        <f>(F16-F15)/Пр.2!F13*100</f>
        <v>4.456090845084085</v>
      </c>
      <c r="G17" s="240">
        <f>(G16-G15)/Пр.2!G13*100</f>
        <v>7.7227574479415573</v>
      </c>
    </row>
    <row r="18" spans="1:7" x14ac:dyDescent="0.2">
      <c r="D18" s="374">
        <f>D13-D16</f>
        <v>0</v>
      </c>
      <c r="E18" s="374">
        <f>E13-E16</f>
        <v>0</v>
      </c>
      <c r="F18" s="374">
        <f>F13-F16</f>
        <v>0</v>
      </c>
      <c r="G18" s="374">
        <f>G13-G16</f>
        <v>0</v>
      </c>
    </row>
    <row r="20" spans="1:7" x14ac:dyDescent="0.2">
      <c r="C20" s="242"/>
      <c r="D20" s="242"/>
      <c r="E20" s="242"/>
      <c r="F20" s="242"/>
      <c r="G20" s="242"/>
    </row>
  </sheetData>
  <mergeCells count="5">
    <mergeCell ref="B11:B12"/>
    <mergeCell ref="A11:A12"/>
    <mergeCell ref="A10:G10"/>
    <mergeCell ref="C11:D11"/>
    <mergeCell ref="E11:G11"/>
  </mergeCells>
  <pageMargins left="0.38" right="0.35" top="0.97" bottom="0.5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outlinePr summaryBelow="0"/>
    <pageSetUpPr fitToPage="1"/>
  </sheetPr>
  <dimension ref="A1:U49"/>
  <sheetViews>
    <sheetView showGridLines="0" topLeftCell="A4" zoomScale="50" zoomScaleNormal="50" workbookViewId="0">
      <pane xSplit="4" ySplit="10" topLeftCell="E47" activePane="bottomRight" state="frozen"/>
      <selection activeCell="X15" sqref="X15"/>
      <selection pane="topRight" activeCell="X15" sqref="X15"/>
      <selection pane="bottomLeft" activeCell="X15" sqref="X15"/>
      <selection pane="bottomRight" activeCell="B41" sqref="B41"/>
    </sheetView>
  </sheetViews>
  <sheetFormatPr defaultRowHeight="15" outlineLevelCol="1" x14ac:dyDescent="0.2"/>
  <cols>
    <col min="1" max="1" width="12.85546875" style="140" customWidth="1"/>
    <col min="2" max="2" width="50" style="132" customWidth="1"/>
    <col min="3" max="3" width="31" style="132" customWidth="1"/>
    <col min="4" max="4" width="20" style="132" customWidth="1"/>
    <col min="5" max="5" width="20.140625" style="141" customWidth="1"/>
    <col min="6" max="6" width="21.85546875" style="142" customWidth="1"/>
    <col min="7" max="8" width="21.85546875" style="132" customWidth="1"/>
    <col min="9" max="9" width="21.85546875" style="142" customWidth="1"/>
    <col min="10" max="11" width="21.85546875" style="132" customWidth="1"/>
    <col min="12" max="12" width="21.85546875" style="142" customWidth="1"/>
    <col min="13" max="14" width="21.85546875" style="132" customWidth="1"/>
    <col min="15" max="15" width="48.7109375" style="143" customWidth="1"/>
    <col min="16" max="16" width="20.140625" style="143" customWidth="1" outlineLevel="1"/>
    <col min="17" max="17" width="20.140625" style="142" customWidth="1" outlineLevel="1"/>
    <col min="18" max="18" width="20.140625" style="143" customWidth="1" outlineLevel="1"/>
    <col min="19" max="19" width="20.140625" style="142" customWidth="1" outlineLevel="1"/>
    <col min="20" max="20" width="20.140625" style="143" customWidth="1" outlineLevel="1"/>
    <col min="21" max="21" width="20.140625" style="142" customWidth="1" outlineLevel="1"/>
    <col min="22" max="16384" width="9.140625" style="132"/>
  </cols>
  <sheetData>
    <row r="1" spans="1:21" s="73" customFormat="1" ht="20.25" x14ac:dyDescent="0.2">
      <c r="A1" s="70"/>
      <c r="B1" s="70"/>
      <c r="C1" s="70"/>
      <c r="D1" s="70"/>
      <c r="E1" s="71"/>
      <c r="F1" s="79"/>
      <c r="G1" s="71"/>
      <c r="H1" s="72"/>
      <c r="I1" s="79"/>
      <c r="J1" s="71"/>
      <c r="K1" s="72"/>
      <c r="L1" s="79"/>
      <c r="M1" s="71"/>
      <c r="N1" s="72"/>
      <c r="O1" s="283" t="s">
        <v>3</v>
      </c>
      <c r="P1" s="356"/>
      <c r="Q1" s="79"/>
      <c r="R1" s="356"/>
      <c r="S1" s="79"/>
      <c r="T1" s="356"/>
      <c r="U1" s="79"/>
    </row>
    <row r="2" spans="1:21" s="73" customFormat="1" ht="20.25" x14ac:dyDescent="0.2">
      <c r="A2" s="70"/>
      <c r="B2" s="70"/>
      <c r="C2" s="70"/>
      <c r="D2" s="70"/>
      <c r="E2" s="71"/>
      <c r="F2" s="79"/>
      <c r="G2" s="71"/>
      <c r="H2" s="72"/>
      <c r="I2" s="79"/>
      <c r="J2" s="71"/>
      <c r="K2" s="72"/>
      <c r="L2" s="79"/>
      <c r="M2" s="71"/>
      <c r="N2" s="72"/>
      <c r="O2" s="283" t="s">
        <v>4</v>
      </c>
      <c r="P2" s="356"/>
      <c r="Q2" s="79"/>
      <c r="R2" s="356"/>
      <c r="S2" s="79"/>
      <c r="T2" s="356"/>
      <c r="U2" s="79"/>
    </row>
    <row r="3" spans="1:21" s="73" customFormat="1" ht="20.25" x14ac:dyDescent="0.2">
      <c r="A3" s="70"/>
      <c r="B3" s="70"/>
      <c r="C3" s="70"/>
      <c r="D3" s="70"/>
      <c r="E3" s="71"/>
      <c r="F3" s="79"/>
      <c r="G3" s="71"/>
      <c r="H3" s="72"/>
      <c r="I3" s="79"/>
      <c r="J3" s="71"/>
      <c r="K3" s="72"/>
      <c r="L3" s="79"/>
      <c r="M3" s="71"/>
      <c r="N3" s="72"/>
      <c r="O3" s="283" t="s">
        <v>1</v>
      </c>
      <c r="P3" s="356"/>
      <c r="Q3" s="79"/>
      <c r="R3" s="356"/>
      <c r="S3" s="79"/>
      <c r="T3" s="356"/>
      <c r="U3" s="79"/>
    </row>
    <row r="4" spans="1:21" s="73" customFormat="1" ht="20.25" x14ac:dyDescent="0.2">
      <c r="A4" s="74"/>
      <c r="B4" s="74"/>
      <c r="C4" s="74"/>
      <c r="D4" s="75"/>
      <c r="E4" s="76"/>
      <c r="F4" s="76"/>
      <c r="G4" s="76"/>
      <c r="H4" s="74"/>
      <c r="I4" s="76"/>
      <c r="J4" s="76"/>
      <c r="K4" s="74"/>
      <c r="L4" s="76"/>
      <c r="M4" s="76"/>
      <c r="N4" s="74"/>
      <c r="O4" s="283" t="s">
        <v>2</v>
      </c>
      <c r="P4" s="99"/>
      <c r="Q4" s="76"/>
      <c r="R4" s="99"/>
      <c r="S4" s="76"/>
      <c r="T4" s="99"/>
      <c r="U4" s="76"/>
    </row>
    <row r="5" spans="1:21" s="73" customFormat="1" ht="20.25" x14ac:dyDescent="0.3">
      <c r="A5" s="74"/>
      <c r="B5" s="74"/>
      <c r="C5" s="74"/>
      <c r="D5" s="75"/>
      <c r="E5" s="76"/>
      <c r="F5" s="76"/>
      <c r="G5" s="76"/>
      <c r="H5" s="74"/>
      <c r="I5" s="76"/>
      <c r="J5" s="76"/>
      <c r="K5" s="74"/>
      <c r="L5" s="76"/>
      <c r="M5" s="76"/>
      <c r="N5" s="74"/>
      <c r="O5" s="284" t="s">
        <v>714</v>
      </c>
      <c r="P5" s="99"/>
      <c r="Q5" s="76"/>
      <c r="R5" s="99"/>
      <c r="S5" s="76"/>
      <c r="T5" s="99"/>
      <c r="U5" s="76"/>
    </row>
    <row r="6" spans="1:21" s="73" customFormat="1" ht="20.25" x14ac:dyDescent="0.2">
      <c r="A6" s="74"/>
      <c r="B6" s="74"/>
      <c r="C6" s="74"/>
      <c r="D6" s="75"/>
      <c r="E6" s="76"/>
      <c r="F6" s="76"/>
      <c r="G6" s="76"/>
      <c r="H6" s="74"/>
      <c r="I6" s="76"/>
      <c r="J6" s="76"/>
      <c r="K6" s="74"/>
      <c r="L6" s="76"/>
      <c r="M6" s="76"/>
      <c r="N6" s="74"/>
      <c r="O6" s="283" t="s">
        <v>70</v>
      </c>
      <c r="P6" s="99"/>
      <c r="Q6" s="76"/>
      <c r="R6" s="99"/>
      <c r="S6" s="76"/>
      <c r="T6" s="99"/>
      <c r="U6" s="76"/>
    </row>
    <row r="7" spans="1:21" s="73" customFormat="1" x14ac:dyDescent="0.2">
      <c r="A7" s="74"/>
      <c r="B7" s="74"/>
      <c r="C7" s="74"/>
      <c r="D7" s="75"/>
      <c r="E7" s="76"/>
      <c r="F7" s="76"/>
      <c r="G7" s="76"/>
      <c r="H7" s="77"/>
      <c r="I7" s="76"/>
      <c r="J7" s="76"/>
      <c r="K7" s="77"/>
      <c r="L7" s="76"/>
      <c r="M7" s="76"/>
      <c r="N7" s="77"/>
      <c r="O7" s="99"/>
      <c r="P7" s="99"/>
      <c r="Q7" s="76"/>
      <c r="R7" s="99"/>
      <c r="S7" s="76"/>
      <c r="T7" s="99"/>
      <c r="U7" s="76"/>
    </row>
    <row r="8" spans="1:21" s="73" customFormat="1" ht="57" customHeight="1" x14ac:dyDescent="0.2">
      <c r="A8" s="460" t="s">
        <v>538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357"/>
      <c r="Q8" s="306"/>
      <c r="R8" s="357"/>
      <c r="S8" s="306"/>
      <c r="T8" s="357"/>
      <c r="U8" s="306"/>
    </row>
    <row r="9" spans="1:21" s="73" customFormat="1" ht="20.25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00"/>
      <c r="P9" s="100"/>
      <c r="Q9" s="78"/>
      <c r="R9" s="100"/>
      <c r="S9" s="78"/>
      <c r="T9" s="100"/>
      <c r="U9" s="78"/>
    </row>
    <row r="10" spans="1:21" ht="20.25" x14ac:dyDescent="0.2">
      <c r="A10" s="340" t="s">
        <v>625</v>
      </c>
      <c r="B10" s="226"/>
      <c r="D10" s="133"/>
      <c r="E10" s="133"/>
      <c r="F10" s="134"/>
      <c r="G10" s="135"/>
      <c r="H10" s="133"/>
      <c r="I10" s="134"/>
      <c r="J10" s="135"/>
      <c r="K10" s="133"/>
      <c r="L10" s="134"/>
      <c r="M10" s="135"/>
      <c r="N10" s="133"/>
      <c r="O10" s="136"/>
      <c r="P10" s="136"/>
      <c r="Q10" s="134"/>
      <c r="R10" s="136"/>
      <c r="S10" s="134"/>
      <c r="T10" s="136"/>
      <c r="U10" s="134"/>
    </row>
    <row r="11" spans="1:21" x14ac:dyDescent="0.2">
      <c r="A11" s="137"/>
      <c r="B11" s="133"/>
      <c r="C11" s="133"/>
      <c r="D11" s="133"/>
      <c r="E11" s="138"/>
      <c r="F11" s="135"/>
      <c r="G11" s="133"/>
      <c r="H11" s="133"/>
      <c r="I11" s="135"/>
      <c r="J11" s="133"/>
      <c r="K11" s="133"/>
      <c r="L11" s="135"/>
      <c r="M11" s="133"/>
      <c r="N11" s="133"/>
      <c r="O11" s="139"/>
      <c r="P11" s="139"/>
      <c r="Q11" s="135"/>
      <c r="R11" s="139"/>
      <c r="S11" s="135"/>
      <c r="T11" s="139"/>
      <c r="U11" s="135"/>
    </row>
    <row r="12" spans="1:21" ht="30" customHeight="1" x14ac:dyDescent="0.2">
      <c r="A12" s="465" t="s">
        <v>461</v>
      </c>
      <c r="B12" s="465" t="s">
        <v>67</v>
      </c>
      <c r="C12" s="465" t="s">
        <v>153</v>
      </c>
      <c r="D12" s="465" t="s">
        <v>141</v>
      </c>
      <c r="E12" s="458" t="s">
        <v>603</v>
      </c>
      <c r="F12" s="461" t="s">
        <v>346</v>
      </c>
      <c r="G12" s="463" t="s">
        <v>71</v>
      </c>
      <c r="H12" s="464"/>
      <c r="I12" s="461" t="s">
        <v>411</v>
      </c>
      <c r="J12" s="463" t="s">
        <v>71</v>
      </c>
      <c r="K12" s="464"/>
      <c r="L12" s="461" t="s">
        <v>604</v>
      </c>
      <c r="M12" s="463" t="s">
        <v>71</v>
      </c>
      <c r="N12" s="464"/>
      <c r="O12" s="465" t="s">
        <v>347</v>
      </c>
      <c r="P12" s="455" t="s">
        <v>651</v>
      </c>
      <c r="Q12" s="456"/>
      <c r="R12" s="456"/>
      <c r="S12" s="456"/>
      <c r="T12" s="456"/>
      <c r="U12" s="457"/>
    </row>
    <row r="13" spans="1:21" ht="85.5" customHeight="1" thickBot="1" x14ac:dyDescent="0.25">
      <c r="A13" s="466"/>
      <c r="B13" s="466"/>
      <c r="C13" s="466"/>
      <c r="D13" s="466"/>
      <c r="E13" s="459"/>
      <c r="F13" s="462"/>
      <c r="G13" s="339" t="s">
        <v>624</v>
      </c>
      <c r="H13" s="339" t="s">
        <v>623</v>
      </c>
      <c r="I13" s="462"/>
      <c r="J13" s="339" t="s">
        <v>624</v>
      </c>
      <c r="K13" s="339" t="s">
        <v>623</v>
      </c>
      <c r="L13" s="462"/>
      <c r="M13" s="339" t="s">
        <v>624</v>
      </c>
      <c r="N13" s="339" t="s">
        <v>623</v>
      </c>
      <c r="O13" s="466"/>
      <c r="P13" s="358" t="s">
        <v>663</v>
      </c>
      <c r="Q13" s="355" t="s">
        <v>662</v>
      </c>
      <c r="R13" s="358" t="s">
        <v>664</v>
      </c>
      <c r="S13" s="355" t="s">
        <v>665</v>
      </c>
      <c r="T13" s="358" t="s">
        <v>666</v>
      </c>
      <c r="U13" s="355" t="s">
        <v>667</v>
      </c>
    </row>
    <row r="14" spans="1:21" ht="177" customHeight="1" thickBot="1" x14ac:dyDescent="0.25">
      <c r="A14" s="334" t="s">
        <v>9</v>
      </c>
      <c r="B14" s="334" t="s">
        <v>168</v>
      </c>
      <c r="C14" s="285" t="s">
        <v>152</v>
      </c>
      <c r="D14" s="285"/>
      <c r="E14" s="286">
        <f>SUM(E15:E18)</f>
        <v>39993.700000000004</v>
      </c>
      <c r="F14" s="287">
        <f t="shared" ref="F14:T14" si="0">SUM(F15:F18)</f>
        <v>39993.700000000004</v>
      </c>
      <c r="G14" s="287">
        <f t="shared" si="0"/>
        <v>8677.1</v>
      </c>
      <c r="H14" s="287">
        <f t="shared" si="0"/>
        <v>31316.600000000002</v>
      </c>
      <c r="I14" s="287">
        <f t="shared" si="0"/>
        <v>37362.6</v>
      </c>
      <c r="J14" s="287">
        <f t="shared" si="0"/>
        <v>3362.6</v>
      </c>
      <c r="K14" s="287">
        <f t="shared" si="0"/>
        <v>34000</v>
      </c>
      <c r="L14" s="287">
        <f t="shared" si="0"/>
        <v>0</v>
      </c>
      <c r="M14" s="287">
        <f t="shared" si="0"/>
        <v>0</v>
      </c>
      <c r="N14" s="287">
        <f t="shared" si="0"/>
        <v>0</v>
      </c>
      <c r="O14" s="335"/>
      <c r="P14" s="359">
        <f t="shared" si="0"/>
        <v>0</v>
      </c>
      <c r="Q14" s="287">
        <v>39993.700000000004</v>
      </c>
      <c r="R14" s="359">
        <f t="shared" si="0"/>
        <v>0</v>
      </c>
      <c r="S14" s="287">
        <v>37362.6</v>
      </c>
      <c r="T14" s="359">
        <f t="shared" si="0"/>
        <v>0</v>
      </c>
      <c r="U14" s="287">
        <v>0</v>
      </c>
    </row>
    <row r="15" spans="1:21" ht="382.5" x14ac:dyDescent="0.2">
      <c r="A15" s="288" t="s">
        <v>638</v>
      </c>
      <c r="B15" s="289" t="s">
        <v>605</v>
      </c>
      <c r="C15" s="289" t="s">
        <v>456</v>
      </c>
      <c r="D15" s="289" t="s">
        <v>460</v>
      </c>
      <c r="E15" s="290">
        <f>F15</f>
        <v>13191.2</v>
      </c>
      <c r="F15" s="336">
        <f>SUM(G15:H15)</f>
        <v>13191.2</v>
      </c>
      <c r="G15" s="291">
        <f>4000+1249+694.3</f>
        <v>5943.3</v>
      </c>
      <c r="H15" s="305">
        <f>41247.9-34000</f>
        <v>7247.9000000000015</v>
      </c>
      <c r="I15" s="336">
        <f>SUM(J15:K15)</f>
        <v>37362.6</v>
      </c>
      <c r="J15" s="291">
        <f>1000+2362.6</f>
        <v>3362.6</v>
      </c>
      <c r="K15" s="305">
        <v>34000</v>
      </c>
      <c r="L15" s="336">
        <f>SUM(M15:N15)</f>
        <v>0</v>
      </c>
      <c r="M15" s="291"/>
      <c r="N15" s="305"/>
      <c r="O15" s="289" t="s">
        <v>626</v>
      </c>
      <c r="P15" s="360">
        <f>F15-Q15</f>
        <v>0</v>
      </c>
      <c r="Q15" s="336">
        <v>13191.2</v>
      </c>
      <c r="R15" s="360">
        <f>I15-S15</f>
        <v>0</v>
      </c>
      <c r="S15" s="336">
        <v>37362.6</v>
      </c>
      <c r="T15" s="360">
        <f>L15-U15</f>
        <v>0</v>
      </c>
      <c r="U15" s="336">
        <v>0</v>
      </c>
    </row>
    <row r="16" spans="1:21" ht="135" x14ac:dyDescent="0.2">
      <c r="A16" s="288" t="s">
        <v>675</v>
      </c>
      <c r="B16" s="289" t="s">
        <v>674</v>
      </c>
      <c r="C16" s="289" t="s">
        <v>456</v>
      </c>
      <c r="D16" s="289" t="s">
        <v>680</v>
      </c>
      <c r="E16" s="290">
        <f>F16</f>
        <v>500</v>
      </c>
      <c r="F16" s="336">
        <f>SUM(G16:H16)</f>
        <v>500</v>
      </c>
      <c r="G16" s="291">
        <v>500</v>
      </c>
      <c r="H16" s="305"/>
      <c r="I16" s="336">
        <f>SUM(J16:K16)</f>
        <v>0</v>
      </c>
      <c r="J16" s="291"/>
      <c r="K16" s="305"/>
      <c r="L16" s="336">
        <f>SUM(M16:N16)</f>
        <v>0</v>
      </c>
      <c r="M16" s="291"/>
      <c r="N16" s="305"/>
      <c r="O16" s="289" t="s">
        <v>704</v>
      </c>
      <c r="P16" s="360">
        <f>F16-Q16</f>
        <v>0</v>
      </c>
      <c r="Q16" s="336">
        <v>500</v>
      </c>
      <c r="R16" s="360">
        <f>I16-S16</f>
        <v>0</v>
      </c>
      <c r="S16" s="336">
        <v>0</v>
      </c>
      <c r="T16" s="360">
        <f>L16-U16</f>
        <v>0</v>
      </c>
      <c r="U16" s="336">
        <v>0</v>
      </c>
    </row>
    <row r="17" spans="1:21" ht="157.5" x14ac:dyDescent="0.2">
      <c r="A17" s="288" t="s">
        <v>673</v>
      </c>
      <c r="B17" s="289" t="s">
        <v>672</v>
      </c>
      <c r="C17" s="289" t="s">
        <v>456</v>
      </c>
      <c r="D17" s="289" t="s">
        <v>680</v>
      </c>
      <c r="E17" s="290">
        <f>F17</f>
        <v>140.9</v>
      </c>
      <c r="F17" s="336">
        <f>SUM(G17:H17)</f>
        <v>140.9</v>
      </c>
      <c r="G17" s="291">
        <v>140.9</v>
      </c>
      <c r="H17" s="305"/>
      <c r="I17" s="336">
        <f>SUM(J17:K17)</f>
        <v>0</v>
      </c>
      <c r="J17" s="291"/>
      <c r="K17" s="305"/>
      <c r="L17" s="336">
        <f>SUM(M17:N17)</f>
        <v>0</v>
      </c>
      <c r="M17" s="291"/>
      <c r="N17" s="305"/>
      <c r="O17" s="289" t="s">
        <v>705</v>
      </c>
      <c r="P17" s="360">
        <f>F17-Q17</f>
        <v>0</v>
      </c>
      <c r="Q17" s="336">
        <v>140.9</v>
      </c>
      <c r="R17" s="360">
        <f>I17-S17</f>
        <v>0</v>
      </c>
      <c r="S17" s="336">
        <v>0</v>
      </c>
      <c r="T17" s="360">
        <f>L17-U17</f>
        <v>0</v>
      </c>
      <c r="U17" s="336">
        <v>0</v>
      </c>
    </row>
    <row r="18" spans="1:21" ht="90.75" thickBot="1" x14ac:dyDescent="0.25">
      <c r="A18" s="288" t="s">
        <v>708</v>
      </c>
      <c r="B18" s="289" t="s">
        <v>710</v>
      </c>
      <c r="C18" s="296" t="s">
        <v>458</v>
      </c>
      <c r="D18" s="289">
        <v>2021</v>
      </c>
      <c r="E18" s="290">
        <f>F18</f>
        <v>26161.600000000002</v>
      </c>
      <c r="F18" s="336">
        <f>SUM(G18:H18)</f>
        <v>26161.600000000002</v>
      </c>
      <c r="G18" s="291">
        <v>2092.9</v>
      </c>
      <c r="H18" s="305">
        <v>24068.7</v>
      </c>
      <c r="I18" s="336">
        <f>SUM(J18:K18)</f>
        <v>0</v>
      </c>
      <c r="J18" s="291"/>
      <c r="K18" s="305"/>
      <c r="L18" s="336">
        <f>SUM(M18:N18)</f>
        <v>0</v>
      </c>
      <c r="M18" s="291"/>
      <c r="N18" s="305"/>
      <c r="O18" s="289" t="s">
        <v>142</v>
      </c>
      <c r="P18" s="360">
        <f>F18-Q18</f>
        <v>0</v>
      </c>
      <c r="Q18" s="336">
        <v>26161.600000000002</v>
      </c>
      <c r="R18" s="360">
        <f>I18-S18</f>
        <v>0</v>
      </c>
      <c r="S18" s="336">
        <v>0</v>
      </c>
      <c r="T18" s="360">
        <f>L18-U18</f>
        <v>0</v>
      </c>
      <c r="U18" s="336">
        <v>0</v>
      </c>
    </row>
    <row r="19" spans="1:21" ht="120" customHeight="1" thickBot="1" x14ac:dyDescent="0.25">
      <c r="A19" s="285" t="s">
        <v>10</v>
      </c>
      <c r="B19" s="285" t="s">
        <v>403</v>
      </c>
      <c r="C19" s="285" t="s">
        <v>681</v>
      </c>
      <c r="D19" s="285"/>
      <c r="E19" s="286">
        <f>SUM(E20)</f>
        <v>1000</v>
      </c>
      <c r="F19" s="287">
        <f t="shared" ref="F19:T19" si="1">SUM(F20)</f>
        <v>1000</v>
      </c>
      <c r="G19" s="287">
        <f t="shared" si="1"/>
        <v>1000</v>
      </c>
      <c r="H19" s="287">
        <f t="shared" si="1"/>
        <v>0</v>
      </c>
      <c r="I19" s="287">
        <f t="shared" si="1"/>
        <v>0</v>
      </c>
      <c r="J19" s="287">
        <f t="shared" si="1"/>
        <v>0</v>
      </c>
      <c r="K19" s="287">
        <f t="shared" si="1"/>
        <v>0</v>
      </c>
      <c r="L19" s="287">
        <f t="shared" si="1"/>
        <v>0</v>
      </c>
      <c r="M19" s="287">
        <f t="shared" si="1"/>
        <v>0</v>
      </c>
      <c r="N19" s="287">
        <f t="shared" si="1"/>
        <v>0</v>
      </c>
      <c r="O19" s="335"/>
      <c r="P19" s="359">
        <f t="shared" si="1"/>
        <v>0</v>
      </c>
      <c r="Q19" s="287">
        <v>1000</v>
      </c>
      <c r="R19" s="359">
        <f t="shared" si="1"/>
        <v>0</v>
      </c>
      <c r="S19" s="287">
        <v>0</v>
      </c>
      <c r="T19" s="359">
        <f t="shared" si="1"/>
        <v>0</v>
      </c>
      <c r="U19" s="287">
        <v>0</v>
      </c>
    </row>
    <row r="20" spans="1:21" ht="158.25" thickBot="1" x14ac:dyDescent="0.25">
      <c r="A20" s="288" t="s">
        <v>639</v>
      </c>
      <c r="B20" s="289" t="s">
        <v>697</v>
      </c>
      <c r="C20" s="289" t="s">
        <v>456</v>
      </c>
      <c r="D20" s="289">
        <v>2021</v>
      </c>
      <c r="E20" s="290">
        <f>F20</f>
        <v>1000</v>
      </c>
      <c r="F20" s="382">
        <f>SUM(G20:H20)</f>
        <v>1000</v>
      </c>
      <c r="G20" s="293">
        <v>1000</v>
      </c>
      <c r="H20" s="293"/>
      <c r="I20" s="382">
        <f>SUM(J20:K20)</f>
        <v>0</v>
      </c>
      <c r="J20" s="293"/>
      <c r="K20" s="293"/>
      <c r="L20" s="382">
        <f>SUM(M20:N20)</f>
        <v>0</v>
      </c>
      <c r="M20" s="293"/>
      <c r="N20" s="293"/>
      <c r="O20" s="289" t="s">
        <v>679</v>
      </c>
      <c r="P20" s="360">
        <f>F20-Q20</f>
        <v>0</v>
      </c>
      <c r="Q20" s="336">
        <v>1000</v>
      </c>
      <c r="R20" s="360">
        <f>I20-S20</f>
        <v>0</v>
      </c>
      <c r="S20" s="336">
        <v>0</v>
      </c>
      <c r="T20" s="360">
        <f>L20-U20</f>
        <v>0</v>
      </c>
      <c r="U20" s="336">
        <v>0</v>
      </c>
    </row>
    <row r="21" spans="1:21" ht="93.75" customHeight="1" thickBot="1" x14ac:dyDescent="0.25">
      <c r="A21" s="285" t="s">
        <v>11</v>
      </c>
      <c r="B21" s="285" t="s">
        <v>171</v>
      </c>
      <c r="C21" s="285" t="s">
        <v>155</v>
      </c>
      <c r="D21" s="285"/>
      <c r="E21" s="286">
        <f t="shared" ref="E21:N21" si="2">SUM(E22:E28)</f>
        <v>137712.20000000001</v>
      </c>
      <c r="F21" s="287">
        <f t="shared" si="2"/>
        <v>33792.800000000003</v>
      </c>
      <c r="G21" s="287">
        <f t="shared" si="2"/>
        <v>28844</v>
      </c>
      <c r="H21" s="287">
        <f t="shared" si="2"/>
        <v>4948.8</v>
      </c>
      <c r="I21" s="287">
        <f t="shared" si="2"/>
        <v>59284.7</v>
      </c>
      <c r="J21" s="287">
        <f>SUM(J22:J28)</f>
        <v>30589</v>
      </c>
      <c r="K21" s="287">
        <f>SUM(K22:K28)</f>
        <v>28695.7</v>
      </c>
      <c r="L21" s="287">
        <f t="shared" si="2"/>
        <v>27507.8</v>
      </c>
      <c r="M21" s="287">
        <f t="shared" si="2"/>
        <v>24156</v>
      </c>
      <c r="N21" s="287">
        <f t="shared" si="2"/>
        <v>3351.8</v>
      </c>
      <c r="O21" s="335"/>
      <c r="P21" s="359">
        <f>SUM(P22:P28)</f>
        <v>-1900</v>
      </c>
      <c r="Q21" s="287">
        <v>35692.800000000003</v>
      </c>
      <c r="R21" s="359">
        <f>SUM(R22:R28)</f>
        <v>0</v>
      </c>
      <c r="S21" s="287">
        <v>59284.7</v>
      </c>
      <c r="T21" s="359">
        <f>SUM(T22:T28)</f>
        <v>0</v>
      </c>
      <c r="U21" s="287">
        <v>27507.8</v>
      </c>
    </row>
    <row r="22" spans="1:21" ht="180" x14ac:dyDescent="0.2">
      <c r="A22" s="288" t="s">
        <v>640</v>
      </c>
      <c r="B22" s="289" t="s">
        <v>507</v>
      </c>
      <c r="C22" s="289" t="s">
        <v>456</v>
      </c>
      <c r="D22" s="289" t="s">
        <v>606</v>
      </c>
      <c r="E22" s="290">
        <v>120707.5</v>
      </c>
      <c r="F22" s="336">
        <f t="shared" ref="F22:F28" si="3">SUM(G22:H22)</f>
        <v>19538.099999999999</v>
      </c>
      <c r="G22" s="293">
        <f>18088.1+250+1200</f>
        <v>19538.099999999999</v>
      </c>
      <c r="H22" s="293"/>
      <c r="I22" s="336">
        <f t="shared" ref="I22:I28" si="4">SUM(J22:K22)</f>
        <v>27183.1</v>
      </c>
      <c r="J22" s="293">
        <v>27183.1</v>
      </c>
      <c r="K22" s="293"/>
      <c r="L22" s="336">
        <f t="shared" ref="L22:L28" si="5">SUM(M22:N22)</f>
        <v>20750</v>
      </c>
      <c r="M22" s="293">
        <v>20750</v>
      </c>
      <c r="N22" s="293"/>
      <c r="O22" s="289" t="s">
        <v>508</v>
      </c>
      <c r="P22" s="360">
        <f t="shared" ref="P22:P28" si="6">F22-Q22</f>
        <v>1200</v>
      </c>
      <c r="Q22" s="336">
        <v>18338.099999999999</v>
      </c>
      <c r="R22" s="360">
        <f t="shared" ref="R22:R28" si="7">I22-S22</f>
        <v>0</v>
      </c>
      <c r="S22" s="336">
        <v>27183.1</v>
      </c>
      <c r="T22" s="360">
        <f t="shared" ref="T22:T28" si="8">L22-U22</f>
        <v>0</v>
      </c>
      <c r="U22" s="336">
        <v>20750</v>
      </c>
    </row>
    <row r="23" spans="1:21" ht="135" x14ac:dyDescent="0.2">
      <c r="A23" s="288" t="s">
        <v>641</v>
      </c>
      <c r="B23" s="289" t="s">
        <v>178</v>
      </c>
      <c r="C23" s="289" t="s">
        <v>456</v>
      </c>
      <c r="D23" s="289" t="s">
        <v>606</v>
      </c>
      <c r="E23" s="290">
        <f>F23</f>
        <v>7854.7000000000007</v>
      </c>
      <c r="F23" s="336">
        <f t="shared" si="3"/>
        <v>7854.7000000000007</v>
      </c>
      <c r="G23" s="293">
        <v>2905.9</v>
      </c>
      <c r="H23" s="293">
        <v>4948.8</v>
      </c>
      <c r="I23" s="336">
        <f t="shared" si="4"/>
        <v>31601.600000000002</v>
      </c>
      <c r="J23" s="293">
        <v>2905.9</v>
      </c>
      <c r="K23" s="293">
        <v>28695.7</v>
      </c>
      <c r="L23" s="336">
        <f t="shared" si="5"/>
        <v>6257.8</v>
      </c>
      <c r="M23" s="293">
        <v>2906</v>
      </c>
      <c r="N23" s="293">
        <v>3351.8</v>
      </c>
      <c r="O23" s="292" t="s">
        <v>510</v>
      </c>
      <c r="P23" s="360">
        <f t="shared" si="6"/>
        <v>0</v>
      </c>
      <c r="Q23" s="336">
        <v>7854.7000000000007</v>
      </c>
      <c r="R23" s="360">
        <f t="shared" si="7"/>
        <v>0</v>
      </c>
      <c r="S23" s="336">
        <v>31601.600000000002</v>
      </c>
      <c r="T23" s="360">
        <f t="shared" si="8"/>
        <v>0</v>
      </c>
      <c r="U23" s="336">
        <v>6257.8</v>
      </c>
    </row>
    <row r="24" spans="1:21" ht="90" x14ac:dyDescent="0.2">
      <c r="A24" s="288" t="s">
        <v>642</v>
      </c>
      <c r="B24" s="289" t="s">
        <v>509</v>
      </c>
      <c r="C24" s="289" t="s">
        <v>456</v>
      </c>
      <c r="D24" s="289" t="s">
        <v>606</v>
      </c>
      <c r="E24" s="290">
        <f>F24</f>
        <v>500</v>
      </c>
      <c r="F24" s="336">
        <f t="shared" si="3"/>
        <v>500</v>
      </c>
      <c r="G24" s="293">
        <v>500</v>
      </c>
      <c r="H24" s="293"/>
      <c r="I24" s="336">
        <f t="shared" si="4"/>
        <v>500</v>
      </c>
      <c r="J24" s="293">
        <v>500</v>
      </c>
      <c r="K24" s="293"/>
      <c r="L24" s="336">
        <f t="shared" si="5"/>
        <v>500</v>
      </c>
      <c r="M24" s="293">
        <v>500</v>
      </c>
      <c r="N24" s="293"/>
      <c r="O24" s="289" t="s">
        <v>343</v>
      </c>
      <c r="P24" s="360">
        <f t="shared" si="6"/>
        <v>0</v>
      </c>
      <c r="Q24" s="336">
        <v>500</v>
      </c>
      <c r="R24" s="360">
        <f t="shared" si="7"/>
        <v>0</v>
      </c>
      <c r="S24" s="336">
        <v>500</v>
      </c>
      <c r="T24" s="360">
        <f t="shared" si="8"/>
        <v>0</v>
      </c>
      <c r="U24" s="336">
        <v>500</v>
      </c>
    </row>
    <row r="25" spans="1:21" ht="67.5" x14ac:dyDescent="0.2">
      <c r="A25" s="288" t="s">
        <v>682</v>
      </c>
      <c r="B25" s="289" t="s">
        <v>607</v>
      </c>
      <c r="C25" s="289" t="s">
        <v>456</v>
      </c>
      <c r="D25" s="289">
        <v>2021</v>
      </c>
      <c r="E25" s="290">
        <v>2750</v>
      </c>
      <c r="F25" s="337">
        <f t="shared" si="3"/>
        <v>0</v>
      </c>
      <c r="G25" s="293"/>
      <c r="H25" s="293"/>
      <c r="I25" s="336">
        <f t="shared" si="4"/>
        <v>0</v>
      </c>
      <c r="J25" s="293"/>
      <c r="K25" s="293"/>
      <c r="L25" s="336">
        <f t="shared" si="5"/>
        <v>0</v>
      </c>
      <c r="M25" s="293"/>
      <c r="N25" s="293"/>
      <c r="O25" s="289" t="s">
        <v>142</v>
      </c>
      <c r="P25" s="360">
        <f t="shared" si="6"/>
        <v>0</v>
      </c>
      <c r="Q25" s="336">
        <v>0</v>
      </c>
      <c r="R25" s="360">
        <f t="shared" si="7"/>
        <v>0</v>
      </c>
      <c r="S25" s="336">
        <v>0</v>
      </c>
      <c r="T25" s="360">
        <f t="shared" si="8"/>
        <v>0</v>
      </c>
      <c r="U25" s="336">
        <v>0</v>
      </c>
    </row>
    <row r="26" spans="1:21" ht="90" x14ac:dyDescent="0.2">
      <c r="A26" s="288" t="s">
        <v>683</v>
      </c>
      <c r="B26" s="289" t="s">
        <v>459</v>
      </c>
      <c r="C26" s="289" t="s">
        <v>456</v>
      </c>
      <c r="D26" s="289">
        <v>2021</v>
      </c>
      <c r="E26" s="290">
        <f>F26</f>
        <v>0</v>
      </c>
      <c r="F26" s="337">
        <f t="shared" si="3"/>
        <v>0</v>
      </c>
      <c r="G26" s="293">
        <f>8000-8000</f>
        <v>0</v>
      </c>
      <c r="H26" s="293"/>
      <c r="I26" s="336">
        <f t="shared" si="4"/>
        <v>0</v>
      </c>
      <c r="J26" s="293"/>
      <c r="K26" s="293"/>
      <c r="L26" s="336">
        <f t="shared" si="5"/>
        <v>0</v>
      </c>
      <c r="M26" s="293"/>
      <c r="N26" s="293"/>
      <c r="O26" s="289" t="s">
        <v>142</v>
      </c>
      <c r="P26" s="360">
        <f t="shared" si="6"/>
        <v>-8000</v>
      </c>
      <c r="Q26" s="336">
        <v>8000</v>
      </c>
      <c r="R26" s="360">
        <f t="shared" si="7"/>
        <v>0</v>
      </c>
      <c r="S26" s="336">
        <v>0</v>
      </c>
      <c r="T26" s="360">
        <f t="shared" si="8"/>
        <v>0</v>
      </c>
      <c r="U26" s="336">
        <v>0</v>
      </c>
    </row>
    <row r="27" spans="1:21" ht="112.5" x14ac:dyDescent="0.2">
      <c r="A27" s="288" t="s">
        <v>683</v>
      </c>
      <c r="B27" s="395" t="s">
        <v>738</v>
      </c>
      <c r="C27" s="289" t="s">
        <v>456</v>
      </c>
      <c r="D27" s="289">
        <v>2021</v>
      </c>
      <c r="E27" s="290">
        <f>F27</f>
        <v>4900</v>
      </c>
      <c r="F27" s="337">
        <f>SUM(G27:H27)</f>
        <v>4900</v>
      </c>
      <c r="G27" s="293">
        <v>4900</v>
      </c>
      <c r="H27" s="293"/>
      <c r="I27" s="336">
        <f>SUM(J27:K27)</f>
        <v>0</v>
      </c>
      <c r="J27" s="293"/>
      <c r="K27" s="293"/>
      <c r="L27" s="336">
        <f>SUM(M27:N27)</f>
        <v>0</v>
      </c>
      <c r="M27" s="293"/>
      <c r="N27" s="293"/>
      <c r="O27" s="395" t="s">
        <v>637</v>
      </c>
      <c r="P27" s="360">
        <f>F27-Q27</f>
        <v>4900</v>
      </c>
      <c r="Q27" s="336">
        <v>0</v>
      </c>
      <c r="R27" s="360">
        <f>I27-S27</f>
        <v>0</v>
      </c>
      <c r="S27" s="336">
        <v>0</v>
      </c>
      <c r="T27" s="360">
        <f>L27-U27</f>
        <v>0</v>
      </c>
      <c r="U27" s="336">
        <v>0</v>
      </c>
    </row>
    <row r="28" spans="1:21" ht="90.75" thickBot="1" x14ac:dyDescent="0.25">
      <c r="A28" s="288" t="s">
        <v>691</v>
      </c>
      <c r="B28" s="289" t="s">
        <v>692</v>
      </c>
      <c r="C28" s="289" t="s">
        <v>456</v>
      </c>
      <c r="D28" s="289">
        <v>2021</v>
      </c>
      <c r="E28" s="290">
        <f>F28</f>
        <v>1000</v>
      </c>
      <c r="F28" s="337">
        <f t="shared" si="3"/>
        <v>1000</v>
      </c>
      <c r="G28" s="293">
        <f>500+500</f>
        <v>1000</v>
      </c>
      <c r="H28" s="293"/>
      <c r="I28" s="336">
        <f t="shared" si="4"/>
        <v>0</v>
      </c>
      <c r="J28" s="293"/>
      <c r="K28" s="293"/>
      <c r="L28" s="336">
        <f t="shared" si="5"/>
        <v>0</v>
      </c>
      <c r="M28" s="293"/>
      <c r="N28" s="293"/>
      <c r="O28" s="289" t="s">
        <v>142</v>
      </c>
      <c r="P28" s="360">
        <f t="shared" si="6"/>
        <v>0</v>
      </c>
      <c r="Q28" s="336">
        <v>1000</v>
      </c>
      <c r="R28" s="360">
        <f t="shared" si="7"/>
        <v>0</v>
      </c>
      <c r="S28" s="336">
        <v>0</v>
      </c>
      <c r="T28" s="360">
        <f t="shared" si="8"/>
        <v>0</v>
      </c>
      <c r="U28" s="336">
        <v>0</v>
      </c>
    </row>
    <row r="29" spans="1:21" ht="75" customHeight="1" thickBot="1" x14ac:dyDescent="0.25">
      <c r="A29" s="285" t="s">
        <v>49</v>
      </c>
      <c r="B29" s="285" t="s">
        <v>172</v>
      </c>
      <c r="C29" s="285" t="s">
        <v>157</v>
      </c>
      <c r="D29" s="285"/>
      <c r="E29" s="286">
        <f>SUM(E30:E32)</f>
        <v>15786</v>
      </c>
      <c r="F29" s="287">
        <f t="shared" ref="F29:N29" si="9">SUM(F30:F32)</f>
        <v>7902.3</v>
      </c>
      <c r="G29" s="287">
        <f t="shared" si="9"/>
        <v>5870.8</v>
      </c>
      <c r="H29" s="287">
        <f t="shared" si="9"/>
        <v>2031.5</v>
      </c>
      <c r="I29" s="287">
        <f t="shared" si="9"/>
        <v>0</v>
      </c>
      <c r="J29" s="287">
        <f>SUM(J30:J32)</f>
        <v>0</v>
      </c>
      <c r="K29" s="287">
        <f>SUM(K30:K32)</f>
        <v>0</v>
      </c>
      <c r="L29" s="287">
        <f t="shared" si="9"/>
        <v>0</v>
      </c>
      <c r="M29" s="287">
        <f t="shared" si="9"/>
        <v>0</v>
      </c>
      <c r="N29" s="287">
        <f t="shared" si="9"/>
        <v>0</v>
      </c>
      <c r="O29" s="335"/>
      <c r="P29" s="359">
        <f>SUM(P30:P32)</f>
        <v>2111.4</v>
      </c>
      <c r="Q29" s="287">
        <v>5790.9</v>
      </c>
      <c r="R29" s="359">
        <f>SUM(R30:R32)</f>
        <v>0</v>
      </c>
      <c r="S29" s="287">
        <v>0</v>
      </c>
      <c r="T29" s="359">
        <f>SUM(T30:T32)</f>
        <v>0</v>
      </c>
      <c r="U29" s="287">
        <v>0</v>
      </c>
    </row>
    <row r="30" spans="1:21" ht="67.5" x14ac:dyDescent="0.2">
      <c r="A30" s="295" t="s">
        <v>643</v>
      </c>
      <c r="B30" s="296" t="s">
        <v>144</v>
      </c>
      <c r="C30" s="289" t="s">
        <v>139</v>
      </c>
      <c r="D30" s="289">
        <v>2021</v>
      </c>
      <c r="E30" s="290">
        <f>F30</f>
        <v>500</v>
      </c>
      <c r="F30" s="336">
        <f>SUM(G30:H30)</f>
        <v>500</v>
      </c>
      <c r="G30" s="293">
        <v>500</v>
      </c>
      <c r="H30" s="293"/>
      <c r="I30" s="336">
        <f>SUM(J30:K30)</f>
        <v>0</v>
      </c>
      <c r="J30" s="293"/>
      <c r="K30" s="293"/>
      <c r="L30" s="336">
        <f>SUM(M30:N30)</f>
        <v>0</v>
      </c>
      <c r="M30" s="293"/>
      <c r="N30" s="293"/>
      <c r="O30" s="289" t="s">
        <v>68</v>
      </c>
      <c r="P30" s="360">
        <f>F30-Q30</f>
        <v>0</v>
      </c>
      <c r="Q30" s="336">
        <v>500</v>
      </c>
      <c r="R30" s="360">
        <f>I30-S30</f>
        <v>0</v>
      </c>
      <c r="S30" s="336">
        <v>0</v>
      </c>
      <c r="T30" s="360">
        <f>L30-U30</f>
        <v>0</v>
      </c>
      <c r="U30" s="336">
        <v>0</v>
      </c>
    </row>
    <row r="31" spans="1:21" ht="61.5" customHeight="1" x14ac:dyDescent="0.2">
      <c r="A31" s="295" t="s">
        <v>684</v>
      </c>
      <c r="B31" s="296" t="s">
        <v>143</v>
      </c>
      <c r="C31" s="289" t="s">
        <v>140</v>
      </c>
      <c r="D31" s="289">
        <v>2021</v>
      </c>
      <c r="E31" s="294">
        <v>12133.5</v>
      </c>
      <c r="F31" s="336">
        <f>SUM(G31:H31)</f>
        <v>4249.8</v>
      </c>
      <c r="G31" s="293">
        <f>106.9+2111.4</f>
        <v>2218.3000000000002</v>
      </c>
      <c r="H31" s="293">
        <v>2031.5</v>
      </c>
      <c r="I31" s="336">
        <f>SUM(J31:K31)</f>
        <v>0</v>
      </c>
      <c r="J31" s="293"/>
      <c r="K31" s="293"/>
      <c r="L31" s="336">
        <f>SUM(M31:N31)</f>
        <v>0</v>
      </c>
      <c r="M31" s="293"/>
      <c r="N31" s="293"/>
      <c r="O31" s="395" t="s">
        <v>736</v>
      </c>
      <c r="P31" s="360">
        <f>F31-Q31</f>
        <v>2111.4</v>
      </c>
      <c r="Q31" s="336">
        <v>2138.4</v>
      </c>
      <c r="R31" s="360">
        <f>I31-S31</f>
        <v>0</v>
      </c>
      <c r="S31" s="336">
        <v>0</v>
      </c>
      <c r="T31" s="360">
        <f>L31-U31</f>
        <v>0</v>
      </c>
      <c r="U31" s="336">
        <v>0</v>
      </c>
    </row>
    <row r="32" spans="1:21" ht="90.75" thickBot="1" x14ac:dyDescent="0.25">
      <c r="A32" s="288" t="s">
        <v>685</v>
      </c>
      <c r="B32" s="296" t="s">
        <v>457</v>
      </c>
      <c r="C32" s="296" t="s">
        <v>458</v>
      </c>
      <c r="D32" s="289">
        <v>2021</v>
      </c>
      <c r="E32" s="294">
        <f>F32</f>
        <v>3152.5</v>
      </c>
      <c r="F32" s="336">
        <f>SUM(G32:H32)</f>
        <v>3152.5</v>
      </c>
      <c r="G32" s="293">
        <f>3152.5</f>
        <v>3152.5</v>
      </c>
      <c r="H32" s="293"/>
      <c r="I32" s="336">
        <f>SUM(J32:K32)</f>
        <v>0</v>
      </c>
      <c r="J32" s="293"/>
      <c r="K32" s="293"/>
      <c r="L32" s="336">
        <f>SUM(M32:N32)</f>
        <v>0</v>
      </c>
      <c r="M32" s="293"/>
      <c r="N32" s="293"/>
      <c r="O32" s="289" t="s">
        <v>68</v>
      </c>
      <c r="P32" s="360">
        <f>F32-Q32</f>
        <v>0</v>
      </c>
      <c r="Q32" s="336">
        <v>3152.5</v>
      </c>
      <c r="R32" s="360">
        <f>I32-S32</f>
        <v>0</v>
      </c>
      <c r="S32" s="336">
        <v>0</v>
      </c>
      <c r="T32" s="360">
        <f>L32-U32</f>
        <v>0</v>
      </c>
      <c r="U32" s="336">
        <v>0</v>
      </c>
    </row>
    <row r="33" spans="1:21" ht="99.75" customHeight="1" thickBot="1" x14ac:dyDescent="0.25">
      <c r="A33" s="285" t="s">
        <v>50</v>
      </c>
      <c r="B33" s="285" t="s">
        <v>173</v>
      </c>
      <c r="C33" s="285" t="s">
        <v>156</v>
      </c>
      <c r="D33" s="285"/>
      <c r="E33" s="286">
        <f>SUM(E34)</f>
        <v>13762.8</v>
      </c>
      <c r="F33" s="287">
        <f t="shared" ref="F33:T33" si="10">SUM(F34)</f>
        <v>10780.400000000001</v>
      </c>
      <c r="G33" s="287">
        <f t="shared" si="10"/>
        <v>9780.4000000000015</v>
      </c>
      <c r="H33" s="287">
        <f t="shared" si="10"/>
        <v>1000</v>
      </c>
      <c r="I33" s="287">
        <f t="shared" si="10"/>
        <v>0</v>
      </c>
      <c r="J33" s="287">
        <f t="shared" si="10"/>
        <v>0</v>
      </c>
      <c r="K33" s="287">
        <f t="shared" si="10"/>
        <v>0</v>
      </c>
      <c r="L33" s="287">
        <f t="shared" si="10"/>
        <v>0</v>
      </c>
      <c r="M33" s="287">
        <f t="shared" si="10"/>
        <v>0</v>
      </c>
      <c r="N33" s="287">
        <f t="shared" si="10"/>
        <v>0</v>
      </c>
      <c r="O33" s="335"/>
      <c r="P33" s="359">
        <f t="shared" si="10"/>
        <v>0</v>
      </c>
      <c r="Q33" s="287">
        <v>10780.400000000001</v>
      </c>
      <c r="R33" s="359">
        <f t="shared" si="10"/>
        <v>0</v>
      </c>
      <c r="S33" s="287">
        <v>0</v>
      </c>
      <c r="T33" s="359">
        <f t="shared" si="10"/>
        <v>0</v>
      </c>
      <c r="U33" s="287">
        <v>0</v>
      </c>
    </row>
    <row r="34" spans="1:21" ht="113.25" thickBot="1" x14ac:dyDescent="0.25">
      <c r="A34" s="297" t="s">
        <v>644</v>
      </c>
      <c r="B34" s="298" t="s">
        <v>521</v>
      </c>
      <c r="C34" s="298" t="s">
        <v>138</v>
      </c>
      <c r="D34" s="298">
        <v>2021</v>
      </c>
      <c r="E34" s="299">
        <v>13762.8</v>
      </c>
      <c r="F34" s="338">
        <f>SUM(G34:H34)</f>
        <v>10780.400000000001</v>
      </c>
      <c r="G34" s="300">
        <f>5262.8+52.6+2965+1500</f>
        <v>9780.4000000000015</v>
      </c>
      <c r="H34" s="300">
        <v>1000</v>
      </c>
      <c r="I34" s="336">
        <f>SUM(J34:K34)</f>
        <v>0</v>
      </c>
      <c r="J34" s="300"/>
      <c r="K34" s="300"/>
      <c r="L34" s="336">
        <f>SUM(M34:N34)</f>
        <v>0</v>
      </c>
      <c r="M34" s="300"/>
      <c r="N34" s="300"/>
      <c r="O34" s="289" t="s">
        <v>709</v>
      </c>
      <c r="P34" s="360">
        <f>F34-Q34</f>
        <v>0</v>
      </c>
      <c r="Q34" s="336">
        <v>10780.400000000001</v>
      </c>
      <c r="R34" s="360">
        <f>I34-S34</f>
        <v>0</v>
      </c>
      <c r="S34" s="336">
        <v>0</v>
      </c>
      <c r="T34" s="360">
        <f>L34-U34</f>
        <v>0</v>
      </c>
      <c r="U34" s="336">
        <v>0</v>
      </c>
    </row>
    <row r="35" spans="1:21" ht="93.75" customHeight="1" thickBot="1" x14ac:dyDescent="0.25">
      <c r="A35" s="285" t="s">
        <v>645</v>
      </c>
      <c r="B35" s="285" t="s">
        <v>175</v>
      </c>
      <c r="C35" s="285" t="s">
        <v>501</v>
      </c>
      <c r="D35" s="285"/>
      <c r="E35" s="286">
        <f>SUM(E36:E37)</f>
        <v>24555.7</v>
      </c>
      <c r="F35" s="287">
        <f t="shared" ref="F35:N35" si="11">SUM(F36:F37)</f>
        <v>24555.7</v>
      </c>
      <c r="G35" s="287">
        <f t="shared" si="11"/>
        <v>21377.7</v>
      </c>
      <c r="H35" s="287">
        <f t="shared" si="11"/>
        <v>3178</v>
      </c>
      <c r="I35" s="287">
        <f t="shared" si="11"/>
        <v>378.2</v>
      </c>
      <c r="J35" s="287">
        <f>SUM(J36:J37)</f>
        <v>378.2</v>
      </c>
      <c r="K35" s="287">
        <f>SUM(K36:K37)</f>
        <v>0</v>
      </c>
      <c r="L35" s="287">
        <f t="shared" si="11"/>
        <v>378.2</v>
      </c>
      <c r="M35" s="287">
        <f t="shared" si="11"/>
        <v>378.2</v>
      </c>
      <c r="N35" s="287">
        <f t="shared" si="11"/>
        <v>0</v>
      </c>
      <c r="O35" s="335"/>
      <c r="P35" s="359">
        <f>SUM(P36:P37)</f>
        <v>0</v>
      </c>
      <c r="Q35" s="287">
        <v>24555.7</v>
      </c>
      <c r="R35" s="359">
        <f>SUM(R36:R37)</f>
        <v>0</v>
      </c>
      <c r="S35" s="287">
        <v>378.2</v>
      </c>
      <c r="T35" s="359">
        <f>SUM(T36:T37)</f>
        <v>0</v>
      </c>
      <c r="U35" s="287">
        <v>378.2</v>
      </c>
    </row>
    <row r="36" spans="1:21" ht="67.5" x14ac:dyDescent="0.2">
      <c r="A36" s="467" t="s">
        <v>646</v>
      </c>
      <c r="B36" s="469" t="s">
        <v>134</v>
      </c>
      <c r="C36" s="296" t="s">
        <v>137</v>
      </c>
      <c r="D36" s="289" t="s">
        <v>606</v>
      </c>
      <c r="E36" s="290">
        <f>F36</f>
        <v>3556.2</v>
      </c>
      <c r="F36" s="336">
        <f>SUM(G36:H36)</f>
        <v>3556.2</v>
      </c>
      <c r="G36" s="293">
        <v>378.2</v>
      </c>
      <c r="H36" s="293">
        <v>3178</v>
      </c>
      <c r="I36" s="336">
        <f>SUM(J36:K36)</f>
        <v>378.2</v>
      </c>
      <c r="J36" s="293">
        <v>378.2</v>
      </c>
      <c r="K36" s="293"/>
      <c r="L36" s="336">
        <f>SUM(M36:N36)</f>
        <v>378.2</v>
      </c>
      <c r="M36" s="293">
        <v>378.2</v>
      </c>
      <c r="N36" s="293"/>
      <c r="O36" s="289" t="s">
        <v>636</v>
      </c>
      <c r="P36" s="360">
        <f>F36-Q36</f>
        <v>0</v>
      </c>
      <c r="Q36" s="336">
        <v>3556.2</v>
      </c>
      <c r="R36" s="360">
        <f>I36-S36</f>
        <v>0</v>
      </c>
      <c r="S36" s="336">
        <v>378.2</v>
      </c>
      <c r="T36" s="360">
        <f>L36-U36</f>
        <v>0</v>
      </c>
      <c r="U36" s="336">
        <v>378.2</v>
      </c>
    </row>
    <row r="37" spans="1:21" ht="158.25" thickBot="1" x14ac:dyDescent="0.25">
      <c r="A37" s="468"/>
      <c r="B37" s="470"/>
      <c r="C37" s="296" t="s">
        <v>456</v>
      </c>
      <c r="D37" s="289">
        <v>2021</v>
      </c>
      <c r="E37" s="290">
        <f>F37</f>
        <v>20999.5</v>
      </c>
      <c r="F37" s="336">
        <f>SUM(G37:H37)</f>
        <v>20999.5</v>
      </c>
      <c r="G37" s="293">
        <f>11000+9999.5</f>
        <v>20999.5</v>
      </c>
      <c r="H37" s="293"/>
      <c r="I37" s="336">
        <f>SUM(J37:K37)</f>
        <v>0</v>
      </c>
      <c r="J37" s="293"/>
      <c r="K37" s="293"/>
      <c r="L37" s="336">
        <f>SUM(M37:N37)</f>
        <v>0</v>
      </c>
      <c r="M37" s="293"/>
      <c r="N37" s="293"/>
      <c r="O37" s="289" t="s">
        <v>706</v>
      </c>
      <c r="P37" s="360">
        <f>F37-Q37</f>
        <v>0</v>
      </c>
      <c r="Q37" s="336">
        <v>20999.5</v>
      </c>
      <c r="R37" s="360">
        <f>I37-S37</f>
        <v>0</v>
      </c>
      <c r="S37" s="336">
        <v>0</v>
      </c>
      <c r="T37" s="360">
        <f>L37-U37</f>
        <v>0</v>
      </c>
      <c r="U37" s="336">
        <v>0</v>
      </c>
    </row>
    <row r="38" spans="1:21" ht="109.5" thickBot="1" x14ac:dyDescent="0.25">
      <c r="A38" s="285" t="s">
        <v>647</v>
      </c>
      <c r="B38" s="285" t="s">
        <v>600</v>
      </c>
      <c r="C38" s="285" t="s">
        <v>608</v>
      </c>
      <c r="D38" s="285"/>
      <c r="E38" s="286">
        <f>SUM(E39:E40)</f>
        <v>132631</v>
      </c>
      <c r="F38" s="287">
        <f t="shared" ref="F38:N38" si="12">SUM(F39:F40)</f>
        <v>132631</v>
      </c>
      <c r="G38" s="287">
        <f t="shared" si="12"/>
        <v>5789.3</v>
      </c>
      <c r="H38" s="287">
        <f t="shared" si="12"/>
        <v>126841.7</v>
      </c>
      <c r="I38" s="287">
        <f t="shared" si="12"/>
        <v>0</v>
      </c>
      <c r="J38" s="287">
        <f>SUM(J39:J40)</f>
        <v>0</v>
      </c>
      <c r="K38" s="287">
        <f>SUM(K39:K40)</f>
        <v>0</v>
      </c>
      <c r="L38" s="287">
        <f t="shared" si="12"/>
        <v>0</v>
      </c>
      <c r="M38" s="287">
        <f t="shared" si="12"/>
        <v>0</v>
      </c>
      <c r="N38" s="287">
        <f t="shared" si="12"/>
        <v>0</v>
      </c>
      <c r="O38" s="335"/>
      <c r="P38" s="359">
        <f>SUM(P39:P40)</f>
        <v>0</v>
      </c>
      <c r="Q38" s="287">
        <v>132631</v>
      </c>
      <c r="R38" s="359">
        <f>SUM(R39:R40)</f>
        <v>0</v>
      </c>
      <c r="S38" s="287">
        <v>0</v>
      </c>
      <c r="T38" s="359">
        <f>SUM(T39:T40)</f>
        <v>0</v>
      </c>
      <c r="U38" s="287">
        <v>0</v>
      </c>
    </row>
    <row r="39" spans="1:21" ht="67.5" x14ac:dyDescent="0.2">
      <c r="A39" s="297" t="s">
        <v>648</v>
      </c>
      <c r="B39" s="298" t="s">
        <v>528</v>
      </c>
      <c r="C39" s="296" t="s">
        <v>456</v>
      </c>
      <c r="D39" s="298">
        <v>2021</v>
      </c>
      <c r="E39" s="299">
        <f>F39</f>
        <v>105000</v>
      </c>
      <c r="F39" s="338">
        <f>SUM(G39:H39)</f>
        <v>105000</v>
      </c>
      <c r="G39" s="300">
        <f>7400-2400</f>
        <v>5000</v>
      </c>
      <c r="H39" s="300">
        <f>30000+70000</f>
        <v>100000</v>
      </c>
      <c r="I39" s="336">
        <f>SUM(J39:K39)</f>
        <v>0</v>
      </c>
      <c r="J39" s="300"/>
      <c r="K39" s="300"/>
      <c r="L39" s="336">
        <f>SUM(M39:N39)</f>
        <v>0</v>
      </c>
      <c r="M39" s="300"/>
      <c r="N39" s="300"/>
      <c r="O39" s="289" t="s">
        <v>142</v>
      </c>
      <c r="P39" s="360">
        <f>F39-Q39</f>
        <v>0</v>
      </c>
      <c r="Q39" s="336">
        <v>105000</v>
      </c>
      <c r="R39" s="360">
        <f>I39-S39</f>
        <v>0</v>
      </c>
      <c r="S39" s="336">
        <v>0</v>
      </c>
      <c r="T39" s="360">
        <f>L39-U39</f>
        <v>0</v>
      </c>
      <c r="U39" s="336">
        <v>0</v>
      </c>
    </row>
    <row r="40" spans="1:21" ht="90.75" thickBot="1" x14ac:dyDescent="0.25">
      <c r="A40" s="297" t="s">
        <v>649</v>
      </c>
      <c r="B40" s="298" t="s">
        <v>622</v>
      </c>
      <c r="C40" s="296" t="s">
        <v>137</v>
      </c>
      <c r="D40" s="298">
        <v>2021</v>
      </c>
      <c r="E40" s="299">
        <f>F40</f>
        <v>27631</v>
      </c>
      <c r="F40" s="338">
        <f>SUM(G40:H40)</f>
        <v>27631</v>
      </c>
      <c r="G40" s="300">
        <v>789.3</v>
      </c>
      <c r="H40" s="300">
        <f>25000+1841.7</f>
        <v>26841.7</v>
      </c>
      <c r="I40" s="336">
        <f>SUM(J40:K40)</f>
        <v>0</v>
      </c>
      <c r="J40" s="300"/>
      <c r="K40" s="300"/>
      <c r="L40" s="336">
        <f>SUM(M40:N40)</f>
        <v>0</v>
      </c>
      <c r="M40" s="300"/>
      <c r="N40" s="300"/>
      <c r="O40" s="289" t="s">
        <v>142</v>
      </c>
      <c r="P40" s="360">
        <f>F40-Q40</f>
        <v>0</v>
      </c>
      <c r="Q40" s="336">
        <v>27631</v>
      </c>
      <c r="R40" s="360">
        <f>I40-S40</f>
        <v>0</v>
      </c>
      <c r="S40" s="336">
        <v>0</v>
      </c>
      <c r="T40" s="360">
        <f>L40-U40</f>
        <v>0</v>
      </c>
      <c r="U40" s="336">
        <v>0</v>
      </c>
    </row>
    <row r="41" spans="1:21" ht="53.25" customHeight="1" thickBot="1" x14ac:dyDescent="0.25">
      <c r="A41" s="285" t="s">
        <v>686</v>
      </c>
      <c r="B41" s="285" t="s">
        <v>55</v>
      </c>
      <c r="C41" s="285" t="s">
        <v>154</v>
      </c>
      <c r="D41" s="285"/>
      <c r="E41" s="286">
        <f t="shared" ref="E41:N41" si="13">SUM(E42:E48)</f>
        <v>44328.099999999991</v>
      </c>
      <c r="F41" s="287">
        <f t="shared" si="13"/>
        <v>39949.899999999994</v>
      </c>
      <c r="G41" s="287">
        <f t="shared" si="13"/>
        <v>29949.9</v>
      </c>
      <c r="H41" s="287">
        <f t="shared" si="13"/>
        <v>10000</v>
      </c>
      <c r="I41" s="287">
        <f t="shared" si="13"/>
        <v>0</v>
      </c>
      <c r="J41" s="287">
        <f>SUM(J42:J48)</f>
        <v>0</v>
      </c>
      <c r="K41" s="287">
        <f>SUM(K42:K48)</f>
        <v>0</v>
      </c>
      <c r="L41" s="287">
        <f t="shared" si="13"/>
        <v>0</v>
      </c>
      <c r="M41" s="287">
        <f t="shared" si="13"/>
        <v>0</v>
      </c>
      <c r="N41" s="287">
        <f t="shared" si="13"/>
        <v>0</v>
      </c>
      <c r="O41" s="335"/>
      <c r="P41" s="359">
        <f>SUM(P42:P48)</f>
        <v>1900</v>
      </c>
      <c r="Q41" s="287">
        <v>38049.9</v>
      </c>
      <c r="R41" s="359">
        <f>SUM(R42:R48)</f>
        <v>0</v>
      </c>
      <c r="S41" s="287">
        <v>0</v>
      </c>
      <c r="T41" s="359">
        <f>SUM(T42:T48)</f>
        <v>0</v>
      </c>
      <c r="U41" s="287">
        <v>0</v>
      </c>
    </row>
    <row r="42" spans="1:21" ht="247.5" x14ac:dyDescent="0.2">
      <c r="A42" s="288" t="s">
        <v>687</v>
      </c>
      <c r="B42" s="289" t="s">
        <v>145</v>
      </c>
      <c r="C42" s="289" t="s">
        <v>137</v>
      </c>
      <c r="D42" s="289">
        <v>2021</v>
      </c>
      <c r="E42" s="290">
        <v>10000</v>
      </c>
      <c r="F42" s="336">
        <f t="shared" ref="F42:F48" si="14">SUM(G42:H42)</f>
        <v>6000</v>
      </c>
      <c r="G42" s="293">
        <v>6000</v>
      </c>
      <c r="H42" s="293"/>
      <c r="I42" s="336">
        <f t="shared" ref="I42:I48" si="15">SUM(J42:K42)</f>
        <v>0</v>
      </c>
      <c r="J42" s="293"/>
      <c r="K42" s="293"/>
      <c r="L42" s="336">
        <f t="shared" ref="L42:L48" si="16">SUM(M42:N42)</f>
        <v>0</v>
      </c>
      <c r="M42" s="293"/>
      <c r="N42" s="293"/>
      <c r="O42" s="289" t="s">
        <v>637</v>
      </c>
      <c r="P42" s="360">
        <f t="shared" ref="P42:P48" si="17">F42-Q42</f>
        <v>0</v>
      </c>
      <c r="Q42" s="336">
        <v>6000</v>
      </c>
      <c r="R42" s="360">
        <f t="shared" ref="R42:R48" si="18">I42-S42</f>
        <v>0</v>
      </c>
      <c r="S42" s="336">
        <v>0</v>
      </c>
      <c r="T42" s="360">
        <f t="shared" ref="T42:T48" si="19">L42-U42</f>
        <v>0</v>
      </c>
      <c r="U42" s="336">
        <v>0</v>
      </c>
    </row>
    <row r="43" spans="1:21" ht="90" x14ac:dyDescent="0.2">
      <c r="A43" s="288" t="s">
        <v>688</v>
      </c>
      <c r="B43" s="289" t="s">
        <v>634</v>
      </c>
      <c r="C43" s="289" t="s">
        <v>456</v>
      </c>
      <c r="D43" s="289">
        <v>2021</v>
      </c>
      <c r="E43" s="290">
        <v>20000</v>
      </c>
      <c r="F43" s="336">
        <f t="shared" si="14"/>
        <v>20000</v>
      </c>
      <c r="G43" s="293">
        <v>10000</v>
      </c>
      <c r="H43" s="293">
        <v>10000</v>
      </c>
      <c r="I43" s="336">
        <f t="shared" si="15"/>
        <v>0</v>
      </c>
      <c r="J43" s="293"/>
      <c r="K43" s="293"/>
      <c r="L43" s="336">
        <f t="shared" si="16"/>
        <v>0</v>
      </c>
      <c r="M43" s="293"/>
      <c r="N43" s="293"/>
      <c r="O43" s="289" t="s">
        <v>502</v>
      </c>
      <c r="P43" s="360">
        <f t="shared" si="17"/>
        <v>0</v>
      </c>
      <c r="Q43" s="336">
        <v>20000</v>
      </c>
      <c r="R43" s="360">
        <f t="shared" si="18"/>
        <v>0</v>
      </c>
      <c r="S43" s="336">
        <v>0</v>
      </c>
      <c r="T43" s="360">
        <f t="shared" si="19"/>
        <v>0</v>
      </c>
      <c r="U43" s="336">
        <v>0</v>
      </c>
    </row>
    <row r="44" spans="1:21" ht="157.5" x14ac:dyDescent="0.2">
      <c r="A44" s="288" t="s">
        <v>689</v>
      </c>
      <c r="B44" s="289" t="s">
        <v>633</v>
      </c>
      <c r="C44" s="289" t="s">
        <v>456</v>
      </c>
      <c r="D44" s="289">
        <v>2021</v>
      </c>
      <c r="E44" s="290">
        <v>678.2</v>
      </c>
      <c r="F44" s="336">
        <f t="shared" si="14"/>
        <v>300</v>
      </c>
      <c r="G44" s="293">
        <v>300</v>
      </c>
      <c r="H44" s="293"/>
      <c r="I44" s="336">
        <f t="shared" si="15"/>
        <v>0</v>
      </c>
      <c r="J44" s="293"/>
      <c r="K44" s="293"/>
      <c r="L44" s="336">
        <f t="shared" si="16"/>
        <v>0</v>
      </c>
      <c r="M44" s="293"/>
      <c r="N44" s="293"/>
      <c r="O44" s="289" t="s">
        <v>635</v>
      </c>
      <c r="P44" s="360">
        <f t="shared" si="17"/>
        <v>0</v>
      </c>
      <c r="Q44" s="336">
        <v>300</v>
      </c>
      <c r="R44" s="360">
        <f t="shared" si="18"/>
        <v>0</v>
      </c>
      <c r="S44" s="336">
        <v>0</v>
      </c>
      <c r="T44" s="360">
        <f t="shared" si="19"/>
        <v>0</v>
      </c>
      <c r="U44" s="336">
        <v>0</v>
      </c>
    </row>
    <row r="45" spans="1:21" ht="67.5" x14ac:dyDescent="0.2">
      <c r="A45" s="288" t="s">
        <v>690</v>
      </c>
      <c r="B45" s="289" t="s">
        <v>528</v>
      </c>
      <c r="C45" s="289" t="s">
        <v>456</v>
      </c>
      <c r="D45" s="289">
        <v>2021</v>
      </c>
      <c r="E45" s="290">
        <f>F45</f>
        <v>4300</v>
      </c>
      <c r="F45" s="383">
        <f t="shared" si="14"/>
        <v>4300</v>
      </c>
      <c r="G45" s="293">
        <f>2400+1900</f>
        <v>4300</v>
      </c>
      <c r="H45" s="293"/>
      <c r="I45" s="383">
        <f t="shared" si="15"/>
        <v>0</v>
      </c>
      <c r="J45" s="293"/>
      <c r="K45" s="293"/>
      <c r="L45" s="383">
        <f t="shared" si="16"/>
        <v>0</v>
      </c>
      <c r="M45" s="293"/>
      <c r="N45" s="293"/>
      <c r="O45" s="289" t="s">
        <v>707</v>
      </c>
      <c r="P45" s="360">
        <f t="shared" si="17"/>
        <v>1900</v>
      </c>
      <c r="Q45" s="336">
        <v>2400</v>
      </c>
      <c r="R45" s="360">
        <f t="shared" si="18"/>
        <v>0</v>
      </c>
      <c r="S45" s="336">
        <v>0</v>
      </c>
      <c r="T45" s="360">
        <f t="shared" si="19"/>
        <v>0</v>
      </c>
      <c r="U45" s="336">
        <v>0</v>
      </c>
    </row>
    <row r="46" spans="1:21" ht="112.5" x14ac:dyDescent="0.2">
      <c r="A46" s="288" t="s">
        <v>693</v>
      </c>
      <c r="B46" s="289" t="s">
        <v>694</v>
      </c>
      <c r="C46" s="289" t="s">
        <v>456</v>
      </c>
      <c r="D46" s="289">
        <v>2021</v>
      </c>
      <c r="E46" s="290">
        <f>F46</f>
        <v>2362.6999999999998</v>
      </c>
      <c r="F46" s="383">
        <f t="shared" si="14"/>
        <v>2362.6999999999998</v>
      </c>
      <c r="G46" s="293">
        <v>2362.6999999999998</v>
      </c>
      <c r="H46" s="293"/>
      <c r="I46" s="383">
        <f t="shared" si="15"/>
        <v>0</v>
      </c>
      <c r="J46" s="293"/>
      <c r="K46" s="293"/>
      <c r="L46" s="383">
        <f t="shared" si="16"/>
        <v>0</v>
      </c>
      <c r="M46" s="293"/>
      <c r="N46" s="293"/>
      <c r="O46" s="289" t="s">
        <v>731</v>
      </c>
      <c r="P46" s="360">
        <f t="shared" si="17"/>
        <v>0</v>
      </c>
      <c r="Q46" s="336">
        <v>2362.6999999999998</v>
      </c>
      <c r="R46" s="360">
        <f t="shared" si="18"/>
        <v>0</v>
      </c>
      <c r="S46" s="336">
        <v>0</v>
      </c>
      <c r="T46" s="360">
        <f t="shared" si="19"/>
        <v>0</v>
      </c>
      <c r="U46" s="336">
        <v>0</v>
      </c>
    </row>
    <row r="47" spans="1:21" ht="67.5" x14ac:dyDescent="0.2">
      <c r="A47" s="288" t="s">
        <v>695</v>
      </c>
      <c r="B47" s="289" t="s">
        <v>696</v>
      </c>
      <c r="C47" s="289" t="s">
        <v>456</v>
      </c>
      <c r="D47" s="289">
        <v>2021</v>
      </c>
      <c r="E47" s="290">
        <f>F47</f>
        <v>3487.2</v>
      </c>
      <c r="F47" s="383">
        <f>SUM(G47:H47)</f>
        <v>3487.2</v>
      </c>
      <c r="G47" s="293">
        <v>3487.2</v>
      </c>
      <c r="H47" s="293"/>
      <c r="I47" s="383">
        <f>SUM(J47:K47)</f>
        <v>0</v>
      </c>
      <c r="J47" s="293"/>
      <c r="K47" s="293"/>
      <c r="L47" s="383">
        <f>SUM(M47:N47)</f>
        <v>0</v>
      </c>
      <c r="M47" s="293"/>
      <c r="N47" s="293"/>
      <c r="O47" s="289" t="s">
        <v>68</v>
      </c>
      <c r="P47" s="360">
        <f>F47-Q47</f>
        <v>0</v>
      </c>
      <c r="Q47" s="336">
        <v>3487.2</v>
      </c>
      <c r="R47" s="360">
        <f>I47-S47</f>
        <v>0</v>
      </c>
      <c r="S47" s="336">
        <v>0</v>
      </c>
      <c r="T47" s="360">
        <f>L47-U47</f>
        <v>0</v>
      </c>
      <c r="U47" s="336">
        <v>0</v>
      </c>
    </row>
    <row r="48" spans="1:21" ht="158.25" thickBot="1" x14ac:dyDescent="0.25">
      <c r="A48" s="288" t="s">
        <v>724</v>
      </c>
      <c r="B48" s="289" t="s">
        <v>730</v>
      </c>
      <c r="C48" s="289" t="s">
        <v>456</v>
      </c>
      <c r="D48" s="289">
        <v>2021</v>
      </c>
      <c r="E48" s="290">
        <f>F48</f>
        <v>3500</v>
      </c>
      <c r="F48" s="383">
        <f t="shared" si="14"/>
        <v>3500</v>
      </c>
      <c r="G48" s="293">
        <v>3500</v>
      </c>
      <c r="H48" s="293"/>
      <c r="I48" s="383">
        <f t="shared" si="15"/>
        <v>0</v>
      </c>
      <c r="J48" s="293"/>
      <c r="K48" s="293"/>
      <c r="L48" s="383">
        <f t="shared" si="16"/>
        <v>0</v>
      </c>
      <c r="M48" s="293"/>
      <c r="N48" s="293"/>
      <c r="O48" s="289" t="s">
        <v>725</v>
      </c>
      <c r="P48" s="360">
        <f t="shared" si="17"/>
        <v>0</v>
      </c>
      <c r="Q48" s="336">
        <v>3500</v>
      </c>
      <c r="R48" s="360">
        <f t="shared" si="18"/>
        <v>0</v>
      </c>
      <c r="S48" s="336">
        <v>0</v>
      </c>
      <c r="T48" s="360">
        <f t="shared" si="19"/>
        <v>0</v>
      </c>
      <c r="U48" s="336">
        <v>0</v>
      </c>
    </row>
    <row r="49" spans="1:21" ht="44.25" thickBot="1" x14ac:dyDescent="0.25">
      <c r="A49" s="301"/>
      <c r="B49" s="302" t="s">
        <v>69</v>
      </c>
      <c r="C49" s="335"/>
      <c r="D49" s="335"/>
      <c r="E49" s="303">
        <f t="shared" ref="E49:N49" si="20">E14+E19+E21+E29+E33+E35+E38+E41</f>
        <v>409769.5</v>
      </c>
      <c r="F49" s="304">
        <f t="shared" si="20"/>
        <v>290605.80000000005</v>
      </c>
      <c r="G49" s="304">
        <f t="shared" si="20"/>
        <v>111289.20000000001</v>
      </c>
      <c r="H49" s="304">
        <f t="shared" si="20"/>
        <v>179316.6</v>
      </c>
      <c r="I49" s="304">
        <f t="shared" si="20"/>
        <v>97025.499999999985</v>
      </c>
      <c r="J49" s="304">
        <f t="shared" si="20"/>
        <v>34329.799999999996</v>
      </c>
      <c r="K49" s="304">
        <f t="shared" si="20"/>
        <v>62695.7</v>
      </c>
      <c r="L49" s="304">
        <f t="shared" si="20"/>
        <v>27886</v>
      </c>
      <c r="M49" s="304">
        <f t="shared" si="20"/>
        <v>24534.2</v>
      </c>
      <c r="N49" s="304">
        <f t="shared" si="20"/>
        <v>3351.8</v>
      </c>
      <c r="O49" s="335"/>
      <c r="P49" s="361">
        <f>P14+P19+P21+P29+P33+P35+P38+P41</f>
        <v>2111.4</v>
      </c>
      <c r="Q49" s="304">
        <v>288494.40000000002</v>
      </c>
      <c r="R49" s="361">
        <f>R14+R19+R21+R29+R33+R35+R38+R41</f>
        <v>0</v>
      </c>
      <c r="S49" s="304">
        <v>97025.499999999985</v>
      </c>
      <c r="T49" s="361">
        <f>T14+T19+T21+T29+T33+T35+T38+T41</f>
        <v>0</v>
      </c>
      <c r="U49" s="304">
        <v>27886</v>
      </c>
    </row>
  </sheetData>
  <mergeCells count="16">
    <mergeCell ref="A36:A37"/>
    <mergeCell ref="B36:B37"/>
    <mergeCell ref="A12:A13"/>
    <mergeCell ref="B12:B13"/>
    <mergeCell ref="C12:C13"/>
    <mergeCell ref="D12:D13"/>
    <mergeCell ref="P12:U12"/>
    <mergeCell ref="E12:E13"/>
    <mergeCell ref="A8:O8"/>
    <mergeCell ref="F12:F13"/>
    <mergeCell ref="G12:H12"/>
    <mergeCell ref="I12:I13"/>
    <mergeCell ref="L12:L13"/>
    <mergeCell ref="O12:O13"/>
    <mergeCell ref="J12:K12"/>
    <mergeCell ref="M12:N12"/>
  </mergeCells>
  <pageMargins left="0.17" right="0.17" top="0.87" bottom="0.27559055118110237" header="0.31496062992125984" footer="0.19685039370078741"/>
  <pageSetup paperSize="9" scale="29" fitToHeight="8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65449"/>
  <sheetViews>
    <sheetView workbookViewId="0">
      <selection activeCell="M14" sqref="M14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492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318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72" customHeight="1" x14ac:dyDescent="0.2">
      <c r="A7" s="471" t="s">
        <v>630</v>
      </c>
      <c r="B7" s="471"/>
      <c r="C7" s="471"/>
      <c r="D7" s="471"/>
      <c r="E7" s="471"/>
      <c r="F7" s="471"/>
      <c r="G7" s="471"/>
      <c r="H7" s="471"/>
      <c r="I7" s="471"/>
      <c r="J7" s="471"/>
    </row>
    <row r="8" spans="1:10" ht="28.5" customHeight="1" x14ac:dyDescent="0.2">
      <c r="A8" s="450" t="s">
        <v>48</v>
      </c>
      <c r="B8" s="450" t="s">
        <v>179</v>
      </c>
      <c r="C8" s="450"/>
      <c r="D8" s="452" t="s">
        <v>180</v>
      </c>
      <c r="E8" s="452"/>
      <c r="F8" s="452"/>
      <c r="G8" s="452"/>
      <c r="H8" s="472" t="s">
        <v>8</v>
      </c>
      <c r="I8" s="473"/>
      <c r="J8" s="474"/>
    </row>
    <row r="9" spans="1:10" s="107" customFormat="1" ht="32.25" customHeight="1" x14ac:dyDescent="0.2">
      <c r="A9" s="450"/>
      <c r="B9" s="450"/>
      <c r="C9" s="450"/>
      <c r="D9" s="452"/>
      <c r="E9" s="452"/>
      <c r="F9" s="452"/>
      <c r="G9" s="452"/>
      <c r="H9" s="266" t="s">
        <v>345</v>
      </c>
      <c r="I9" s="266" t="s">
        <v>410</v>
      </c>
      <c r="J9" s="266" t="s">
        <v>529</v>
      </c>
    </row>
    <row r="10" spans="1:10" s="109" customFormat="1" ht="37.5" x14ac:dyDescent="0.2">
      <c r="A10" s="16" t="s">
        <v>151</v>
      </c>
      <c r="B10" s="48" t="s">
        <v>13</v>
      </c>
      <c r="C10" s="6" t="s">
        <v>53</v>
      </c>
      <c r="D10" s="5" t="s">
        <v>56</v>
      </c>
      <c r="E10" s="17" t="s">
        <v>58</v>
      </c>
      <c r="F10" s="17" t="s">
        <v>13</v>
      </c>
      <c r="G10" s="6" t="s">
        <v>342</v>
      </c>
      <c r="H10" s="18">
        <f>Пр.9!J52</f>
        <v>40</v>
      </c>
      <c r="I10" s="18">
        <f>Пр.9!P52</f>
        <v>40</v>
      </c>
      <c r="J10" s="18">
        <f>Пр.9!R52</f>
        <v>40</v>
      </c>
    </row>
    <row r="11" spans="1:10" s="109" customFormat="1" ht="31.5" customHeight="1" x14ac:dyDescent="0.2">
      <c r="A11" s="16" t="s">
        <v>150</v>
      </c>
      <c r="B11" s="48" t="s">
        <v>13</v>
      </c>
      <c r="C11" s="6" t="s">
        <v>53</v>
      </c>
      <c r="D11" s="5" t="s">
        <v>56</v>
      </c>
      <c r="E11" s="17" t="s">
        <v>58</v>
      </c>
      <c r="F11" s="17" t="s">
        <v>13</v>
      </c>
      <c r="G11" s="6" t="s">
        <v>111</v>
      </c>
      <c r="H11" s="18">
        <f>Пр.9!J54</f>
        <v>707.8</v>
      </c>
      <c r="I11" s="18">
        <f>Пр.9!P54</f>
        <v>707.8</v>
      </c>
      <c r="J11" s="18">
        <f>Пр.9!R54</f>
        <v>707.8</v>
      </c>
    </row>
    <row r="12" spans="1:10" s="109" customFormat="1" ht="27.75" customHeight="1" x14ac:dyDescent="0.2">
      <c r="A12" s="217" t="s">
        <v>181</v>
      </c>
      <c r="B12" s="218"/>
      <c r="C12" s="219"/>
      <c r="D12" s="218"/>
      <c r="E12" s="220"/>
      <c r="F12" s="220"/>
      <c r="G12" s="219"/>
      <c r="H12" s="221">
        <f>SUM(H10:H11)</f>
        <v>747.8</v>
      </c>
      <c r="I12" s="221">
        <f>SUM(I10:I11)</f>
        <v>747.8</v>
      </c>
      <c r="J12" s="221">
        <f>SUM(J10:J11)</f>
        <v>747.8</v>
      </c>
    </row>
    <row r="13" spans="1:10" s="109" customFormat="1" ht="18.75" x14ac:dyDescent="0.2"/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9" customFormat="1" ht="18.75" x14ac:dyDescent="0.2"/>
    <row r="34" spans="1:1" s="108" customFormat="1" ht="18.75" x14ac:dyDescent="0.2">
      <c r="A34" s="109"/>
    </row>
    <row r="35" spans="1:1" s="108" customFormat="1" ht="15.75" x14ac:dyDescent="0.2"/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  <row r="65449" s="108" customFormat="1" ht="15.75" x14ac:dyDescent="0.2"/>
  </sheetData>
  <autoFilter ref="A9:J12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0.94" bottom="0.52" header="0.62" footer="0.31496062992125984"/>
  <pageSetup paperSize="9" scale="89" fitToHeight="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R18"/>
  <sheetViews>
    <sheetView zoomScale="75" zoomScaleNormal="75" workbookViewId="0">
      <selection activeCell="W16" sqref="W16"/>
    </sheetView>
  </sheetViews>
  <sheetFormatPr defaultRowHeight="15" x14ac:dyDescent="0.2"/>
  <cols>
    <col min="1" max="1" width="51.7109375" style="282" customWidth="1"/>
    <col min="2" max="2" width="7.140625" style="282" customWidth="1"/>
    <col min="3" max="3" width="6" style="282" customWidth="1"/>
    <col min="4" max="6" width="5.5703125" style="282" customWidth="1"/>
    <col min="7" max="7" width="10.140625" style="282" customWidth="1"/>
    <col min="8" max="8" width="0" style="282" hidden="1" customWidth="1"/>
    <col min="9" max="18" width="15.85546875" style="282" customWidth="1"/>
    <col min="19" max="16384" width="9.140625" style="282"/>
  </cols>
  <sheetData>
    <row r="1" spans="1:18" s="281" customFormat="1" ht="15" customHeight="1" x14ac:dyDescent="0.25">
      <c r="B1" s="1"/>
      <c r="C1" s="1"/>
      <c r="Q1" s="1"/>
      <c r="R1" s="1" t="s">
        <v>3</v>
      </c>
    </row>
    <row r="2" spans="1:18" s="281" customFormat="1" ht="15" customHeight="1" x14ac:dyDescent="0.25">
      <c r="B2" s="1"/>
      <c r="C2" s="1"/>
      <c r="Q2" s="1"/>
      <c r="R2" s="1" t="s">
        <v>4</v>
      </c>
    </row>
    <row r="3" spans="1:18" s="281" customFormat="1" ht="15" customHeight="1" x14ac:dyDescent="0.25">
      <c r="B3" s="1"/>
      <c r="C3" s="1"/>
      <c r="Q3" s="1"/>
      <c r="R3" s="1" t="s">
        <v>1</v>
      </c>
    </row>
    <row r="4" spans="1:18" s="281" customFormat="1" ht="15" customHeight="1" x14ac:dyDescent="0.25">
      <c r="B4" s="15"/>
      <c r="C4" s="15"/>
      <c r="Q4" s="15"/>
      <c r="R4" s="15" t="s">
        <v>714</v>
      </c>
    </row>
    <row r="5" spans="1:18" s="281" customFormat="1" ht="15" customHeight="1" x14ac:dyDescent="0.25">
      <c r="B5" s="1"/>
      <c r="C5" s="1"/>
      <c r="Q5" s="1"/>
      <c r="R5" s="1" t="s">
        <v>491</v>
      </c>
    </row>
    <row r="6" spans="1:18" s="281" customFormat="1" ht="15" customHeight="1" x14ac:dyDescent="0.25">
      <c r="B6" s="1"/>
      <c r="C6" s="1"/>
      <c r="D6" s="1"/>
    </row>
    <row r="7" spans="1:18" s="281" customFormat="1" ht="15" customHeight="1" x14ac:dyDescent="0.25">
      <c r="B7" s="1"/>
      <c r="C7" s="1"/>
      <c r="D7" s="1"/>
    </row>
    <row r="8" spans="1:18" ht="67.5" customHeight="1" x14ac:dyDescent="0.2">
      <c r="A8" s="475" t="s">
        <v>539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320"/>
    </row>
    <row r="9" spans="1:18" ht="37.5" customHeight="1" x14ac:dyDescent="0.2">
      <c r="A9" s="450" t="s">
        <v>48</v>
      </c>
      <c r="B9" s="450" t="s">
        <v>130</v>
      </c>
      <c r="C9" s="450"/>
      <c r="D9" s="452" t="s">
        <v>124</v>
      </c>
      <c r="E9" s="452"/>
      <c r="F9" s="452"/>
      <c r="G9" s="452"/>
      <c r="H9" s="450" t="s">
        <v>125</v>
      </c>
      <c r="I9" s="446" t="s">
        <v>651</v>
      </c>
      <c r="J9" s="447"/>
      <c r="K9" s="447"/>
      <c r="L9" s="448"/>
      <c r="M9" s="431" t="s">
        <v>8</v>
      </c>
      <c r="N9" s="432"/>
      <c r="O9" s="432"/>
      <c r="P9" s="432"/>
      <c r="Q9" s="432"/>
      <c r="R9" s="433"/>
    </row>
    <row r="10" spans="1:18" ht="34.5" customHeight="1" x14ac:dyDescent="0.2">
      <c r="A10" s="450"/>
      <c r="B10" s="450"/>
      <c r="C10" s="450"/>
      <c r="D10" s="452"/>
      <c r="E10" s="452"/>
      <c r="F10" s="452"/>
      <c r="G10" s="452"/>
      <c r="H10" s="450"/>
      <c r="I10" s="442" t="s">
        <v>652</v>
      </c>
      <c r="J10" s="443"/>
      <c r="K10" s="442" t="s">
        <v>653</v>
      </c>
      <c r="L10" s="443"/>
      <c r="M10" s="444" t="s">
        <v>345</v>
      </c>
      <c r="N10" s="445"/>
      <c r="O10" s="444" t="s">
        <v>410</v>
      </c>
      <c r="P10" s="445"/>
      <c r="Q10" s="444" t="s">
        <v>529</v>
      </c>
      <c r="R10" s="445"/>
    </row>
    <row r="11" spans="1:18" ht="67.5" customHeight="1" x14ac:dyDescent="0.2">
      <c r="A11" s="450"/>
      <c r="B11" s="450"/>
      <c r="C11" s="450"/>
      <c r="D11" s="452"/>
      <c r="E11" s="452"/>
      <c r="F11" s="452"/>
      <c r="G11" s="452"/>
      <c r="H11" s="450"/>
      <c r="I11" s="352" t="s">
        <v>569</v>
      </c>
      <c r="J11" s="352" t="s">
        <v>575</v>
      </c>
      <c r="K11" s="352" t="s">
        <v>569</v>
      </c>
      <c r="L11" s="352" t="s">
        <v>575</v>
      </c>
      <c r="M11" s="327" t="s">
        <v>569</v>
      </c>
      <c r="N11" s="327" t="s">
        <v>575</v>
      </c>
      <c r="O11" s="327" t="s">
        <v>569</v>
      </c>
      <c r="P11" s="327" t="s">
        <v>575</v>
      </c>
      <c r="Q11" s="327" t="s">
        <v>569</v>
      </c>
      <c r="R11" s="327" t="s">
        <v>575</v>
      </c>
    </row>
    <row r="12" spans="1:18" ht="93.75" x14ac:dyDescent="0.2">
      <c r="A12" s="2" t="s">
        <v>507</v>
      </c>
      <c r="B12" s="46" t="s">
        <v>17</v>
      </c>
      <c r="C12" s="45" t="s">
        <v>25</v>
      </c>
      <c r="D12" s="5" t="s">
        <v>16</v>
      </c>
      <c r="E12" s="17" t="s">
        <v>9</v>
      </c>
      <c r="F12" s="17" t="s">
        <v>13</v>
      </c>
      <c r="G12" s="6" t="s">
        <v>414</v>
      </c>
      <c r="H12" s="54"/>
      <c r="I12" s="18">
        <f>Пр.9!J104</f>
        <v>18338.099999999999</v>
      </c>
      <c r="J12" s="18">
        <f>Пр.9!K104</f>
        <v>0</v>
      </c>
      <c r="K12" s="18">
        <f>Пр.9!L104</f>
        <v>1200</v>
      </c>
      <c r="L12" s="18">
        <f>Пр.9!M104</f>
        <v>0</v>
      </c>
      <c r="M12" s="18">
        <f>Пр.9!N104</f>
        <v>19538.099999999999</v>
      </c>
      <c r="N12" s="18">
        <f>Пр.9!O104</f>
        <v>0</v>
      </c>
      <c r="O12" s="18">
        <f>Пр.9!P104</f>
        <v>27183.1</v>
      </c>
      <c r="P12" s="18">
        <f>Пр.9!Q104</f>
        <v>0</v>
      </c>
      <c r="Q12" s="18">
        <f>Пр.9!R104</f>
        <v>20750</v>
      </c>
      <c r="R12" s="18">
        <f>Пр.9!S104</f>
        <v>0</v>
      </c>
    </row>
    <row r="13" spans="1:18" ht="56.25" x14ac:dyDescent="0.2">
      <c r="A13" s="2" t="s">
        <v>431</v>
      </c>
      <c r="B13" s="46" t="s">
        <v>17</v>
      </c>
      <c r="C13" s="45" t="s">
        <v>25</v>
      </c>
      <c r="D13" s="5" t="s">
        <v>16</v>
      </c>
      <c r="E13" s="17" t="s">
        <v>9</v>
      </c>
      <c r="F13" s="17" t="s">
        <v>13</v>
      </c>
      <c r="G13" s="6" t="s">
        <v>146</v>
      </c>
      <c r="H13" s="54"/>
      <c r="I13" s="18">
        <f>Пр.9!J106</f>
        <v>500</v>
      </c>
      <c r="J13" s="18">
        <f>Пр.9!K106</f>
        <v>0</v>
      </c>
      <c r="K13" s="18">
        <f>Пр.9!L106</f>
        <v>0</v>
      </c>
      <c r="L13" s="18">
        <f>Пр.9!M106</f>
        <v>0</v>
      </c>
      <c r="M13" s="18">
        <f>Пр.9!N106</f>
        <v>500</v>
      </c>
      <c r="N13" s="18">
        <f>Пр.9!O106</f>
        <v>0</v>
      </c>
      <c r="O13" s="18">
        <f>Пр.9!P106</f>
        <v>500</v>
      </c>
      <c r="P13" s="18">
        <f>Пр.9!Q106</f>
        <v>0</v>
      </c>
      <c r="Q13" s="18">
        <f>Пр.9!R106</f>
        <v>500</v>
      </c>
      <c r="R13" s="18">
        <f>Пр.9!S106</f>
        <v>0</v>
      </c>
    </row>
    <row r="14" spans="1:18" ht="56.25" x14ac:dyDescent="0.2">
      <c r="A14" s="52" t="s">
        <v>661</v>
      </c>
      <c r="B14" s="46" t="s">
        <v>17</v>
      </c>
      <c r="C14" s="45" t="s">
        <v>25</v>
      </c>
      <c r="D14" s="5" t="s">
        <v>16</v>
      </c>
      <c r="E14" s="17" t="s">
        <v>9</v>
      </c>
      <c r="F14" s="17" t="s">
        <v>13</v>
      </c>
      <c r="G14" s="6" t="s">
        <v>660</v>
      </c>
      <c r="H14" s="54"/>
      <c r="I14" s="18">
        <f>Пр.9!J108</f>
        <v>5498.7</v>
      </c>
      <c r="J14" s="18">
        <f>Пр.9!K108</f>
        <v>4948.8</v>
      </c>
      <c r="K14" s="18">
        <f>Пр.9!L108</f>
        <v>0</v>
      </c>
      <c r="L14" s="18">
        <f>Пр.9!M108</f>
        <v>0</v>
      </c>
      <c r="M14" s="18">
        <f>Пр.9!N108</f>
        <v>5498.7</v>
      </c>
      <c r="N14" s="18">
        <f>Пр.9!O108</f>
        <v>4948.8</v>
      </c>
      <c r="O14" s="18">
        <f>Пр.9!P108</f>
        <v>0</v>
      </c>
      <c r="P14" s="18">
        <f>Пр.9!Q108</f>
        <v>0</v>
      </c>
      <c r="Q14" s="18">
        <f>Пр.9!R108</f>
        <v>0</v>
      </c>
      <c r="R14" s="18">
        <f>Пр.9!S108</f>
        <v>0</v>
      </c>
    </row>
    <row r="15" spans="1:18" ht="93.75" x14ac:dyDescent="0.2">
      <c r="A15" s="52" t="s">
        <v>439</v>
      </c>
      <c r="B15" s="46" t="s">
        <v>17</v>
      </c>
      <c r="C15" s="45" t="s">
        <v>25</v>
      </c>
      <c r="D15" s="5" t="s">
        <v>16</v>
      </c>
      <c r="E15" s="17" t="s">
        <v>9</v>
      </c>
      <c r="F15" s="17" t="s">
        <v>13</v>
      </c>
      <c r="G15" s="6" t="s">
        <v>384</v>
      </c>
      <c r="H15" s="54"/>
      <c r="I15" s="18">
        <f>Пр.9!J110</f>
        <v>2356</v>
      </c>
      <c r="J15" s="18">
        <f>Пр.9!K110</f>
        <v>0</v>
      </c>
      <c r="K15" s="18">
        <f>Пр.9!L110</f>
        <v>0</v>
      </c>
      <c r="L15" s="18">
        <f>Пр.9!M110</f>
        <v>0</v>
      </c>
      <c r="M15" s="18">
        <f>Пр.9!N110</f>
        <v>2356</v>
      </c>
      <c r="N15" s="18">
        <f>Пр.9!O110</f>
        <v>0</v>
      </c>
      <c r="O15" s="18">
        <f>Пр.9!P110</f>
        <v>31601.600000000002</v>
      </c>
      <c r="P15" s="18">
        <f>Пр.9!Q110</f>
        <v>28695.7</v>
      </c>
      <c r="Q15" s="18">
        <f>Пр.9!R110</f>
        <v>6257.8</v>
      </c>
      <c r="R15" s="18">
        <f>Пр.9!S110</f>
        <v>3351.8</v>
      </c>
    </row>
    <row r="16" spans="1:18" ht="56.25" x14ac:dyDescent="0.2">
      <c r="A16" s="52" t="s">
        <v>440</v>
      </c>
      <c r="B16" s="46" t="s">
        <v>17</v>
      </c>
      <c r="C16" s="45" t="s">
        <v>25</v>
      </c>
      <c r="D16" s="5" t="s">
        <v>16</v>
      </c>
      <c r="E16" s="17" t="s">
        <v>9</v>
      </c>
      <c r="F16" s="17" t="s">
        <v>16</v>
      </c>
      <c r="G16" s="6" t="s">
        <v>405</v>
      </c>
      <c r="H16" s="54"/>
      <c r="I16" s="18">
        <f>Пр.9!J113+Пр.9!J114</f>
        <v>9000</v>
      </c>
      <c r="J16" s="18">
        <f>Пр.9!K113+Пр.9!K114</f>
        <v>0</v>
      </c>
      <c r="K16" s="18">
        <f>Пр.9!L113+Пр.9!L114</f>
        <v>-3100</v>
      </c>
      <c r="L16" s="18">
        <f>Пр.9!M113+Пр.9!M114</f>
        <v>0</v>
      </c>
      <c r="M16" s="18">
        <f>Пр.9!N113+Пр.9!N114</f>
        <v>5900</v>
      </c>
      <c r="N16" s="18">
        <f>Пр.9!O113+Пр.9!O114</f>
        <v>0</v>
      </c>
      <c r="O16" s="18">
        <f>Пр.9!P113+Пр.9!P114</f>
        <v>0</v>
      </c>
      <c r="P16" s="18">
        <f>Пр.9!Q113+Пр.9!Q114</f>
        <v>0</v>
      </c>
      <c r="Q16" s="18">
        <f>Пр.9!R113+Пр.9!R114</f>
        <v>0</v>
      </c>
      <c r="R16" s="18">
        <f>Пр.9!S113+Пр.9!S114</f>
        <v>0</v>
      </c>
    </row>
    <row r="17" spans="1:18" ht="56.25" x14ac:dyDescent="0.2">
      <c r="A17" s="52" t="s">
        <v>166</v>
      </c>
      <c r="B17" s="46" t="s">
        <v>17</v>
      </c>
      <c r="C17" s="45" t="s">
        <v>25</v>
      </c>
      <c r="D17" s="5" t="s">
        <v>16</v>
      </c>
      <c r="E17" s="17" t="s">
        <v>10</v>
      </c>
      <c r="F17" s="17" t="s">
        <v>13</v>
      </c>
      <c r="G17" s="6" t="s">
        <v>81</v>
      </c>
      <c r="H17" s="54"/>
      <c r="I17" s="18">
        <f>Пр.9!J120</f>
        <v>300</v>
      </c>
      <c r="J17" s="18">
        <f>Пр.9!K120</f>
        <v>0</v>
      </c>
      <c r="K17" s="18">
        <f>Пр.9!L120</f>
        <v>0</v>
      </c>
      <c r="L17" s="18">
        <f>Пр.9!M120</f>
        <v>0</v>
      </c>
      <c r="M17" s="18">
        <f>Пр.9!N120</f>
        <v>300</v>
      </c>
      <c r="N17" s="18">
        <f>Пр.9!O120</f>
        <v>0</v>
      </c>
      <c r="O17" s="18">
        <f>Пр.9!P120</f>
        <v>0</v>
      </c>
      <c r="P17" s="18">
        <f>Пр.9!Q120</f>
        <v>0</v>
      </c>
      <c r="Q17" s="18">
        <f>Пр.9!R120</f>
        <v>0</v>
      </c>
      <c r="R17" s="18">
        <f>Пр.9!S120</f>
        <v>0</v>
      </c>
    </row>
    <row r="18" spans="1:18" s="19" customFormat="1" ht="18.75" x14ac:dyDescent="0.2">
      <c r="A18" s="60" t="s">
        <v>401</v>
      </c>
      <c r="B18" s="5"/>
      <c r="C18" s="6"/>
      <c r="D18" s="5"/>
      <c r="E18" s="227"/>
      <c r="F18" s="227"/>
      <c r="G18" s="6"/>
      <c r="H18" s="54"/>
      <c r="I18" s="43">
        <f t="shared" ref="I18:R18" si="0">SUM(I12:I17)</f>
        <v>35992.800000000003</v>
      </c>
      <c r="J18" s="43">
        <f t="shared" si="0"/>
        <v>4948.8</v>
      </c>
      <c r="K18" s="43">
        <f>SUM(K12:K17)</f>
        <v>-1900</v>
      </c>
      <c r="L18" s="43">
        <f>SUM(L12:L17)</f>
        <v>0</v>
      </c>
      <c r="M18" s="43">
        <f>SUM(M12:M17)</f>
        <v>34092.800000000003</v>
      </c>
      <c r="N18" s="43">
        <f>SUM(N12:N17)</f>
        <v>4948.8</v>
      </c>
      <c r="O18" s="43">
        <f t="shared" si="0"/>
        <v>59284.7</v>
      </c>
      <c r="P18" s="43">
        <f t="shared" si="0"/>
        <v>28695.7</v>
      </c>
      <c r="Q18" s="43">
        <f t="shared" si="0"/>
        <v>27507.8</v>
      </c>
      <c r="R18" s="43">
        <f t="shared" si="0"/>
        <v>3351.8</v>
      </c>
    </row>
  </sheetData>
  <mergeCells count="12">
    <mergeCell ref="K10:L10"/>
    <mergeCell ref="M10:N10"/>
    <mergeCell ref="I9:L9"/>
    <mergeCell ref="M9:R9"/>
    <mergeCell ref="D9:G11"/>
    <mergeCell ref="H9:H11"/>
    <mergeCell ref="A8:Q8"/>
    <mergeCell ref="A9:A11"/>
    <mergeCell ref="B9:C11"/>
    <mergeCell ref="I10:J10"/>
    <mergeCell ref="O10:P10"/>
    <mergeCell ref="Q10:R10"/>
  </mergeCells>
  <pageMargins left="0.17" right="0.17" top="0.75" bottom="0.17" header="0.3" footer="0.17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5448"/>
  <sheetViews>
    <sheetView workbookViewId="0">
      <selection activeCell="G100" sqref="G100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492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628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72" customHeight="1" x14ac:dyDescent="0.2">
      <c r="A7" s="471" t="s">
        <v>540</v>
      </c>
      <c r="B7" s="471"/>
      <c r="C7" s="471"/>
      <c r="D7" s="471"/>
      <c r="E7" s="471"/>
      <c r="F7" s="471"/>
      <c r="G7" s="471"/>
      <c r="H7" s="471"/>
      <c r="I7" s="471"/>
      <c r="J7" s="471"/>
    </row>
    <row r="8" spans="1:10" ht="28.5" customHeight="1" x14ac:dyDescent="0.2">
      <c r="A8" s="450" t="s">
        <v>48</v>
      </c>
      <c r="B8" s="450" t="s">
        <v>179</v>
      </c>
      <c r="C8" s="450"/>
      <c r="D8" s="452" t="s">
        <v>180</v>
      </c>
      <c r="E8" s="452"/>
      <c r="F8" s="452"/>
      <c r="G8" s="452"/>
      <c r="H8" s="472" t="s">
        <v>8</v>
      </c>
      <c r="I8" s="473"/>
      <c r="J8" s="474"/>
    </row>
    <row r="9" spans="1:10" s="107" customFormat="1" ht="32.25" customHeight="1" x14ac:dyDescent="0.2">
      <c r="A9" s="450"/>
      <c r="B9" s="450"/>
      <c r="C9" s="450"/>
      <c r="D9" s="452"/>
      <c r="E9" s="452"/>
      <c r="F9" s="452"/>
      <c r="G9" s="452"/>
      <c r="H9" s="266" t="s">
        <v>345</v>
      </c>
      <c r="I9" s="266" t="s">
        <v>410</v>
      </c>
      <c r="J9" s="266" t="s">
        <v>529</v>
      </c>
    </row>
    <row r="10" spans="1:10" s="109" customFormat="1" ht="56.25" x14ac:dyDescent="0.2">
      <c r="A10" s="16" t="s">
        <v>148</v>
      </c>
      <c r="B10" s="48" t="s">
        <v>13</v>
      </c>
      <c r="C10" s="6" t="s">
        <v>19</v>
      </c>
      <c r="D10" s="5" t="s">
        <v>54</v>
      </c>
      <c r="E10" s="17" t="s">
        <v>11</v>
      </c>
      <c r="F10" s="17" t="s">
        <v>13</v>
      </c>
      <c r="G10" s="6" t="s">
        <v>102</v>
      </c>
      <c r="H10" s="18">
        <f>Пр.9!J356</f>
        <v>200</v>
      </c>
      <c r="I10" s="18">
        <f>Пр.9!P356</f>
        <v>200</v>
      </c>
      <c r="J10" s="18">
        <f>Пр.9!R356</f>
        <v>200</v>
      </c>
    </row>
    <row r="11" spans="1:10" s="109" customFormat="1" ht="27.75" customHeight="1" x14ac:dyDescent="0.2">
      <c r="A11" s="217" t="s">
        <v>181</v>
      </c>
      <c r="B11" s="218"/>
      <c r="C11" s="219"/>
      <c r="D11" s="218"/>
      <c r="E11" s="220"/>
      <c r="F11" s="220"/>
      <c r="G11" s="219"/>
      <c r="H11" s="221">
        <f>SUM(H10)</f>
        <v>200</v>
      </c>
      <c r="I11" s="221">
        <f>SUM(I10)</f>
        <v>200</v>
      </c>
      <c r="J11" s="221">
        <f>SUM(J10)</f>
        <v>200</v>
      </c>
    </row>
    <row r="12" spans="1:10" s="109" customFormat="1" ht="18.75" x14ac:dyDescent="0.2"/>
    <row r="13" spans="1:10" s="109" customFormat="1" ht="18.75" x14ac:dyDescent="0.2"/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8" customFormat="1" ht="18.75" x14ac:dyDescent="0.2">
      <c r="A33" s="109"/>
    </row>
    <row r="34" spans="1:1" s="108" customFormat="1" ht="15.75" x14ac:dyDescent="0.2"/>
    <row r="35" spans="1:1" s="108" customFormat="1" ht="15.75" x14ac:dyDescent="0.2"/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</sheetData>
  <autoFilter ref="A9:J11">
    <filterColumn colId="1" showButton="0"/>
    <filterColumn colId="3" showButton="0"/>
    <filterColumn colId="4" showButton="0"/>
    <filterColumn colId="5" showButton="0"/>
  </autoFilter>
  <mergeCells count="5">
    <mergeCell ref="A7:J7"/>
    <mergeCell ref="D8:G9"/>
    <mergeCell ref="B8:C9"/>
    <mergeCell ref="A8:A9"/>
    <mergeCell ref="H8:J8"/>
  </mergeCells>
  <pageMargins left="0.49" right="0.35433070866141736" top="0.94" bottom="0.52" header="0.62" footer="0.31496062992125984"/>
  <pageSetup paperSize="9" scale="86" fitToHeight="4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18"/>
  <sheetViews>
    <sheetView workbookViewId="0">
      <selection activeCell="C15" sqref="C15"/>
    </sheetView>
  </sheetViews>
  <sheetFormatPr defaultRowHeight="15" x14ac:dyDescent="0.25"/>
  <cols>
    <col min="1" max="1" width="28.7109375" style="171" customWidth="1"/>
    <col min="2" max="11" width="11.42578125" style="171" customWidth="1"/>
    <col min="12" max="16384" width="9.140625" style="171"/>
  </cols>
  <sheetData>
    <row r="1" spans="1:11" s="166" customFormat="1" ht="15" customHeight="1" x14ac:dyDescent="0.35">
      <c r="A1" s="164"/>
      <c r="B1" s="165"/>
      <c r="E1" s="1"/>
      <c r="H1" s="1"/>
      <c r="K1" s="1" t="s">
        <v>3</v>
      </c>
    </row>
    <row r="2" spans="1:11" s="166" customFormat="1" ht="15" customHeight="1" x14ac:dyDescent="0.35">
      <c r="A2" s="164"/>
      <c r="B2" s="165"/>
      <c r="E2" s="1"/>
      <c r="H2" s="1"/>
      <c r="K2" s="1" t="s">
        <v>4</v>
      </c>
    </row>
    <row r="3" spans="1:11" s="166" customFormat="1" ht="15" customHeight="1" x14ac:dyDescent="0.35">
      <c r="A3" s="164"/>
      <c r="B3" s="165"/>
      <c r="E3" s="1"/>
      <c r="H3" s="1"/>
      <c r="K3" s="1" t="s">
        <v>1</v>
      </c>
    </row>
    <row r="4" spans="1:11" s="166" customFormat="1" ht="15" customHeight="1" x14ac:dyDescent="0.35">
      <c r="A4" s="164"/>
      <c r="B4" s="165"/>
      <c r="E4" s="1"/>
      <c r="H4" s="1"/>
      <c r="K4" s="1" t="s">
        <v>2</v>
      </c>
    </row>
    <row r="5" spans="1:11" s="169" customFormat="1" ht="15" customHeight="1" x14ac:dyDescent="0.25">
      <c r="A5" s="167"/>
      <c r="B5" s="168"/>
      <c r="E5" s="15"/>
      <c r="H5" s="15"/>
      <c r="K5" s="15" t="s">
        <v>714</v>
      </c>
    </row>
    <row r="6" spans="1:11" ht="15" customHeight="1" x14ac:dyDescent="0.25">
      <c r="A6" s="170"/>
      <c r="E6" s="1"/>
      <c r="H6" s="1"/>
      <c r="K6" s="1" t="s">
        <v>629</v>
      </c>
    </row>
    <row r="7" spans="1:11" ht="15" customHeight="1" x14ac:dyDescent="0.25">
      <c r="A7" s="170"/>
      <c r="E7" s="1"/>
      <c r="H7" s="1"/>
      <c r="K7" s="1"/>
    </row>
    <row r="8" spans="1:11" ht="15" customHeight="1" x14ac:dyDescent="0.25">
      <c r="A8" s="170"/>
      <c r="E8" s="1"/>
      <c r="H8" s="1"/>
      <c r="K8" s="1"/>
    </row>
    <row r="9" spans="1:11" ht="15.75" x14ac:dyDescent="0.25">
      <c r="A9" s="170"/>
    </row>
    <row r="10" spans="1:11" ht="51.75" customHeight="1" x14ac:dyDescent="0.25">
      <c r="A10" s="477" t="s">
        <v>541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</row>
    <row r="11" spans="1:11" ht="18" customHeight="1" x14ac:dyDescent="0.2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4" t="s">
        <v>349</v>
      </c>
    </row>
    <row r="12" spans="1:11" ht="20.25" customHeight="1" x14ac:dyDescent="0.25">
      <c r="A12" s="476" t="s">
        <v>234</v>
      </c>
      <c r="B12" s="476" t="s">
        <v>352</v>
      </c>
      <c r="C12" s="478" t="s">
        <v>345</v>
      </c>
      <c r="D12" s="478"/>
      <c r="E12" s="476" t="s">
        <v>353</v>
      </c>
      <c r="F12" s="478" t="s">
        <v>410</v>
      </c>
      <c r="G12" s="478"/>
      <c r="H12" s="476" t="s">
        <v>450</v>
      </c>
      <c r="I12" s="478" t="s">
        <v>529</v>
      </c>
      <c r="J12" s="478"/>
      <c r="K12" s="476" t="s">
        <v>563</v>
      </c>
    </row>
    <row r="13" spans="1:11" s="172" customFormat="1" ht="12" customHeight="1" x14ac:dyDescent="0.2">
      <c r="A13" s="476"/>
      <c r="B13" s="476"/>
      <c r="C13" s="476" t="s">
        <v>350</v>
      </c>
      <c r="D13" s="476" t="s">
        <v>351</v>
      </c>
      <c r="E13" s="476"/>
      <c r="F13" s="476" t="s">
        <v>350</v>
      </c>
      <c r="G13" s="476" t="s">
        <v>351</v>
      </c>
      <c r="H13" s="476"/>
      <c r="I13" s="476" t="s">
        <v>350</v>
      </c>
      <c r="J13" s="476" t="s">
        <v>351</v>
      </c>
      <c r="K13" s="476"/>
    </row>
    <row r="14" spans="1:11" s="172" customFormat="1" ht="33.75" customHeight="1" x14ac:dyDescent="0.2">
      <c r="A14" s="476"/>
      <c r="B14" s="476"/>
      <c r="C14" s="476"/>
      <c r="D14" s="476"/>
      <c r="E14" s="476"/>
      <c r="F14" s="476"/>
      <c r="G14" s="476"/>
      <c r="H14" s="476"/>
      <c r="I14" s="476"/>
      <c r="J14" s="476"/>
      <c r="K14" s="476"/>
    </row>
    <row r="15" spans="1:11" s="175" customFormat="1" ht="48" customHeight="1" x14ac:dyDescent="0.2">
      <c r="A15" s="173" t="s">
        <v>348</v>
      </c>
      <c r="B15" s="174">
        <v>0</v>
      </c>
      <c r="C15" s="174">
        <f>Пр.1!E14</f>
        <v>15306.5</v>
      </c>
      <c r="D15" s="174">
        <v>0</v>
      </c>
      <c r="E15" s="174">
        <f>C15</f>
        <v>15306.5</v>
      </c>
      <c r="F15" s="174">
        <f>Пр.1!F14+Пр.15!G15</f>
        <v>26591.100000000093</v>
      </c>
      <c r="G15" s="174">
        <f>C15</f>
        <v>15306.5</v>
      </c>
      <c r="H15" s="174">
        <f>F15</f>
        <v>26591.100000000093</v>
      </c>
      <c r="I15" s="174">
        <f>Пр.1!G14+Пр.15!J15</f>
        <v>47009.70000000007</v>
      </c>
      <c r="J15" s="174">
        <f>F15</f>
        <v>26591.100000000093</v>
      </c>
      <c r="K15" s="174">
        <f>I15</f>
        <v>47009.70000000007</v>
      </c>
    </row>
    <row r="16" spans="1:11" s="175" customFormat="1" ht="48.75" customHeight="1" x14ac:dyDescent="0.2">
      <c r="A16" s="225" t="s">
        <v>235</v>
      </c>
      <c r="B16" s="176">
        <f>SUM(B15)</f>
        <v>0</v>
      </c>
      <c r="C16" s="176">
        <f>SUM(C15)</f>
        <v>15306.5</v>
      </c>
      <c r="D16" s="176">
        <f>SUM(D15)</f>
        <v>0</v>
      </c>
      <c r="E16" s="176">
        <f>SUM(E15)</f>
        <v>15306.5</v>
      </c>
      <c r="F16" s="176">
        <f t="shared" ref="F16:K16" si="0">SUM(F15)</f>
        <v>26591.100000000093</v>
      </c>
      <c r="G16" s="176">
        <f t="shared" si="0"/>
        <v>15306.5</v>
      </c>
      <c r="H16" s="176">
        <f t="shared" si="0"/>
        <v>26591.100000000093</v>
      </c>
      <c r="I16" s="176">
        <f t="shared" si="0"/>
        <v>47009.70000000007</v>
      </c>
      <c r="J16" s="176">
        <f t="shared" si="0"/>
        <v>26591.100000000093</v>
      </c>
      <c r="K16" s="176">
        <f t="shared" si="0"/>
        <v>47009.70000000007</v>
      </c>
    </row>
    <row r="18" spans="1:10" s="267" customFormat="1" hidden="1" x14ac:dyDescent="0.25">
      <c r="A18" s="267" t="s">
        <v>406</v>
      </c>
      <c r="D18" s="268">
        <f>C15+D15</f>
        <v>15306.5</v>
      </c>
      <c r="G18" s="268">
        <f>F15+G15</f>
        <v>41897.600000000093</v>
      </c>
      <c r="J18" s="268">
        <f>I15+J15</f>
        <v>73600.800000000163</v>
      </c>
    </row>
  </sheetData>
  <mergeCells count="15">
    <mergeCell ref="K12:K14"/>
    <mergeCell ref="H12:H14"/>
    <mergeCell ref="F13:F14"/>
    <mergeCell ref="G13:G14"/>
    <mergeCell ref="I13:I14"/>
    <mergeCell ref="C13:C14"/>
    <mergeCell ref="D13:D14"/>
    <mergeCell ref="A12:A14"/>
    <mergeCell ref="J13:J14"/>
    <mergeCell ref="A10:K10"/>
    <mergeCell ref="C12:D12"/>
    <mergeCell ref="B12:B14"/>
    <mergeCell ref="E12:E14"/>
    <mergeCell ref="F12:G12"/>
    <mergeCell ref="I12:J12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"/>
  <sheetViews>
    <sheetView topLeftCell="A5" zoomScale="75" zoomScaleNormal="75" workbookViewId="0">
      <pane xSplit="2" ySplit="8" topLeftCell="C28" activePane="bottomRight" state="frozen"/>
      <selection activeCell="C32" sqref="C32"/>
      <selection pane="topRight" activeCell="C32" sqref="C32"/>
      <selection pane="bottomLeft" activeCell="C32" sqref="C32"/>
      <selection pane="bottomRight" activeCell="D38" sqref="D38"/>
    </sheetView>
  </sheetViews>
  <sheetFormatPr defaultRowHeight="34.5" customHeight="1" x14ac:dyDescent="0.2"/>
  <cols>
    <col min="1" max="1" width="30.5703125" style="116" bestFit="1" customWidth="1"/>
    <col min="2" max="2" width="79" style="130" customWidth="1"/>
    <col min="3" max="6" width="15.5703125" style="131" customWidth="1"/>
    <col min="7" max="7" width="13.5703125" style="131" customWidth="1"/>
    <col min="8" max="16384" width="9.140625" style="115"/>
  </cols>
  <sheetData>
    <row r="1" spans="1:7" s="10" customFormat="1" ht="15" customHeight="1" x14ac:dyDescent="0.35">
      <c r="A1" s="110"/>
      <c r="B1" s="9"/>
      <c r="C1" s="1"/>
      <c r="D1" s="1"/>
      <c r="E1" s="1"/>
      <c r="F1" s="1"/>
      <c r="G1" s="1" t="s">
        <v>3</v>
      </c>
    </row>
    <row r="2" spans="1:7" s="10" customFormat="1" ht="15" customHeight="1" x14ac:dyDescent="0.35">
      <c r="A2" s="110"/>
      <c r="B2" s="9"/>
      <c r="C2" s="1"/>
      <c r="D2" s="1"/>
      <c r="E2" s="1"/>
      <c r="F2" s="1"/>
      <c r="G2" s="1" t="s">
        <v>4</v>
      </c>
    </row>
    <row r="3" spans="1:7" s="10" customFormat="1" ht="15" customHeight="1" x14ac:dyDescent="0.35">
      <c r="A3" s="110"/>
      <c r="B3" s="9"/>
      <c r="C3" s="1"/>
      <c r="D3" s="1"/>
      <c r="E3" s="1"/>
      <c r="F3" s="1"/>
      <c r="G3" s="1" t="s">
        <v>1</v>
      </c>
    </row>
    <row r="4" spans="1:7" s="11" customFormat="1" ht="15" customHeight="1" x14ac:dyDescent="0.25">
      <c r="A4" s="111"/>
      <c r="B4" s="1"/>
      <c r="C4" s="1"/>
      <c r="D4" s="1"/>
      <c r="E4" s="1"/>
      <c r="F4" s="1"/>
      <c r="G4" s="1" t="s">
        <v>2</v>
      </c>
    </row>
    <row r="5" spans="1:7" s="11" customFormat="1" ht="15" customHeight="1" x14ac:dyDescent="0.25">
      <c r="A5" s="111"/>
      <c r="B5" s="1"/>
      <c r="C5" s="15"/>
      <c r="D5" s="15"/>
      <c r="E5" s="15"/>
      <c r="F5" s="15"/>
      <c r="G5" s="15" t="s">
        <v>714</v>
      </c>
    </row>
    <row r="6" spans="1:7" s="11" customFormat="1" ht="15" customHeight="1" x14ac:dyDescent="0.25">
      <c r="A6" s="111"/>
      <c r="B6" s="1"/>
      <c r="C6" s="1"/>
      <c r="D6" s="1"/>
      <c r="E6" s="1"/>
      <c r="F6" s="1"/>
      <c r="G6" s="1" t="s">
        <v>182</v>
      </c>
    </row>
    <row r="7" spans="1:7" s="11" customFormat="1" ht="15" customHeight="1" x14ac:dyDescent="0.25">
      <c r="A7" s="111"/>
      <c r="B7" s="1"/>
      <c r="C7" s="1"/>
      <c r="D7" s="1"/>
      <c r="E7" s="1"/>
      <c r="F7" s="1"/>
      <c r="G7" s="1"/>
    </row>
    <row r="8" spans="1:7" s="11" customFormat="1" ht="15" customHeight="1" x14ac:dyDescent="0.25">
      <c r="A8" s="111"/>
      <c r="B8" s="1"/>
      <c r="C8" s="1"/>
      <c r="D8" s="1"/>
      <c r="E8" s="1"/>
      <c r="F8" s="1"/>
      <c r="G8" s="1"/>
    </row>
    <row r="9" spans="1:7" ht="15.75" x14ac:dyDescent="0.25">
      <c r="A9" s="112"/>
      <c r="B9" s="113"/>
      <c r="C9" s="114"/>
      <c r="D9" s="114"/>
      <c r="E9" s="114"/>
      <c r="F9" s="114"/>
      <c r="G9" s="114"/>
    </row>
    <row r="10" spans="1:7" ht="78" customHeight="1" x14ac:dyDescent="0.2">
      <c r="A10" s="417" t="s">
        <v>530</v>
      </c>
      <c r="B10" s="417"/>
      <c r="C10" s="417"/>
      <c r="D10" s="417"/>
      <c r="E10" s="417"/>
      <c r="F10" s="417"/>
      <c r="G10" s="417"/>
    </row>
    <row r="11" spans="1:7" ht="32.25" customHeight="1" x14ac:dyDescent="0.2">
      <c r="A11" s="416" t="s">
        <v>65</v>
      </c>
      <c r="B11" s="418" t="s">
        <v>66</v>
      </c>
      <c r="C11" s="414" t="s">
        <v>651</v>
      </c>
      <c r="D11" s="415"/>
      <c r="E11" s="416" t="s">
        <v>8</v>
      </c>
      <c r="F11" s="416"/>
      <c r="G11" s="416"/>
    </row>
    <row r="12" spans="1:7" s="118" customFormat="1" ht="35.25" customHeight="1" x14ac:dyDescent="0.2">
      <c r="A12" s="416"/>
      <c r="B12" s="418"/>
      <c r="C12" s="353" t="s">
        <v>652</v>
      </c>
      <c r="D12" s="354" t="s">
        <v>653</v>
      </c>
      <c r="E12" s="266" t="s">
        <v>345</v>
      </c>
      <c r="F12" s="266" t="s">
        <v>410</v>
      </c>
      <c r="G12" s="266" t="s">
        <v>529</v>
      </c>
    </row>
    <row r="13" spans="1:7" s="120" customFormat="1" ht="25.5" customHeight="1" x14ac:dyDescent="0.2">
      <c r="A13" s="228" t="s">
        <v>183</v>
      </c>
      <c r="B13" s="229" t="s">
        <v>184</v>
      </c>
      <c r="C13" s="230">
        <f>C14+C16+C18+C21+C25+C30</f>
        <v>259115.19999999998</v>
      </c>
      <c r="D13" s="230">
        <f>D14+D16+D18+D21+D25+D30</f>
        <v>4088.4000000000005</v>
      </c>
      <c r="E13" s="230">
        <f>E14+E16+E18+E21+E25+E30</f>
        <v>263203.59999999998</v>
      </c>
      <c r="F13" s="230">
        <f>F14+F16+F18+F21+F25+F30</f>
        <v>253239.9</v>
      </c>
      <c r="G13" s="230">
        <f>G14+G16+G18+G21+G25+G30</f>
        <v>264395.2</v>
      </c>
    </row>
    <row r="14" spans="1:7" s="120" customFormat="1" ht="25.5" customHeight="1" x14ac:dyDescent="0.2">
      <c r="A14" s="12" t="s">
        <v>185</v>
      </c>
      <c r="B14" s="13" t="s">
        <v>186</v>
      </c>
      <c r="C14" s="119">
        <f>C15</f>
        <v>149979.29999999999</v>
      </c>
      <c r="D14" s="119">
        <f>D15</f>
        <v>0</v>
      </c>
      <c r="E14" s="119">
        <f>E15</f>
        <v>149979.29999999999</v>
      </c>
      <c r="F14" s="119">
        <f>F15</f>
        <v>159428</v>
      </c>
      <c r="G14" s="119">
        <f>G15</f>
        <v>170588</v>
      </c>
    </row>
    <row r="15" spans="1:7" s="122" customFormat="1" ht="25.5" customHeight="1" x14ac:dyDescent="0.2">
      <c r="A15" s="3" t="s">
        <v>187</v>
      </c>
      <c r="B15" s="2" t="s">
        <v>188</v>
      </c>
      <c r="C15" s="121">
        <v>149979.29999999999</v>
      </c>
      <c r="D15" s="121">
        <v>0</v>
      </c>
      <c r="E15" s="121">
        <f>C15+D15</f>
        <v>149979.29999999999</v>
      </c>
      <c r="F15" s="121">
        <v>159428</v>
      </c>
      <c r="G15" s="121">
        <v>170588</v>
      </c>
    </row>
    <row r="16" spans="1:7" s="120" customFormat="1" ht="56.25" x14ac:dyDescent="0.2">
      <c r="A16" s="12" t="s">
        <v>189</v>
      </c>
      <c r="B16" s="13" t="s">
        <v>190</v>
      </c>
      <c r="C16" s="119">
        <f>C17</f>
        <v>6886.5</v>
      </c>
      <c r="D16" s="119">
        <f>D17</f>
        <v>0</v>
      </c>
      <c r="E16" s="119">
        <f>E17</f>
        <v>6886.5</v>
      </c>
      <c r="F16" s="119">
        <f>F17</f>
        <v>6989.8</v>
      </c>
      <c r="G16" s="119">
        <f>G17</f>
        <v>7052.7</v>
      </c>
    </row>
    <row r="17" spans="1:7" s="122" customFormat="1" ht="37.5" x14ac:dyDescent="0.2">
      <c r="A17" s="3" t="s">
        <v>191</v>
      </c>
      <c r="B17" s="2" t="s">
        <v>192</v>
      </c>
      <c r="C17" s="121">
        <v>6886.5</v>
      </c>
      <c r="D17" s="121">
        <v>0</v>
      </c>
      <c r="E17" s="121">
        <f>C17+D17</f>
        <v>6886.5</v>
      </c>
      <c r="F17" s="121">
        <v>6989.8</v>
      </c>
      <c r="G17" s="121">
        <v>7052.7</v>
      </c>
    </row>
    <row r="18" spans="1:7" s="120" customFormat="1" ht="18.75" x14ac:dyDescent="0.2">
      <c r="A18" s="12" t="s">
        <v>193</v>
      </c>
      <c r="B18" s="13" t="s">
        <v>194</v>
      </c>
      <c r="C18" s="119">
        <f>C19+C20</f>
        <v>45326</v>
      </c>
      <c r="D18" s="119">
        <f>D19+D20</f>
        <v>0</v>
      </c>
      <c r="E18" s="119">
        <f>E19+E20</f>
        <v>45326</v>
      </c>
      <c r="F18" s="119">
        <f>F19+F20</f>
        <v>45756</v>
      </c>
      <c r="G18" s="119">
        <f>G19+G20</f>
        <v>46196</v>
      </c>
    </row>
    <row r="19" spans="1:7" s="122" customFormat="1" ht="24.75" customHeight="1" x14ac:dyDescent="0.2">
      <c r="A19" s="3" t="s">
        <v>195</v>
      </c>
      <c r="B19" s="2" t="s">
        <v>196</v>
      </c>
      <c r="C19" s="121">
        <v>4705</v>
      </c>
      <c r="D19" s="121">
        <v>0</v>
      </c>
      <c r="E19" s="121">
        <f>C19+D19</f>
        <v>4705</v>
      </c>
      <c r="F19" s="121">
        <v>4895</v>
      </c>
      <c r="G19" s="121">
        <v>5091</v>
      </c>
    </row>
    <row r="20" spans="1:7" s="122" customFormat="1" ht="24.75" customHeight="1" x14ac:dyDescent="0.2">
      <c r="A20" s="3" t="s">
        <v>197</v>
      </c>
      <c r="B20" s="2" t="s">
        <v>198</v>
      </c>
      <c r="C20" s="121">
        <v>40621</v>
      </c>
      <c r="D20" s="121">
        <v>0</v>
      </c>
      <c r="E20" s="121">
        <f>C20+D20</f>
        <v>40621</v>
      </c>
      <c r="F20" s="121">
        <v>40861</v>
      </c>
      <c r="G20" s="121">
        <v>41105</v>
      </c>
    </row>
    <row r="21" spans="1:7" s="123" customFormat="1" ht="56.25" x14ac:dyDescent="0.2">
      <c r="A21" s="12" t="s">
        <v>199</v>
      </c>
      <c r="B21" s="13" t="s">
        <v>200</v>
      </c>
      <c r="C21" s="119">
        <f>C22+C23+C24</f>
        <v>30519.800000000003</v>
      </c>
      <c r="D21" s="119">
        <f>D22+D23+D24</f>
        <v>227.3</v>
      </c>
      <c r="E21" s="119">
        <f>E22+E23+E24</f>
        <v>30747.1</v>
      </c>
      <c r="F21" s="119">
        <f>F22+F23+F24</f>
        <v>30929</v>
      </c>
      <c r="G21" s="119">
        <f>G22+G23+G24</f>
        <v>31387.8</v>
      </c>
    </row>
    <row r="22" spans="1:7" s="124" customFormat="1" ht="112.5" x14ac:dyDescent="0.2">
      <c r="A22" s="3" t="s">
        <v>201</v>
      </c>
      <c r="B22" s="2" t="s">
        <v>202</v>
      </c>
      <c r="C22" s="121">
        <f>14972+7633.7</f>
        <v>22605.7</v>
      </c>
      <c r="D22" s="121">
        <v>0</v>
      </c>
      <c r="E22" s="121">
        <f>C22+D22</f>
        <v>22605.7</v>
      </c>
      <c r="F22" s="121">
        <f>15547.7+7863</f>
        <v>23410.7</v>
      </c>
      <c r="G22" s="121">
        <f>16146.4+8099.1</f>
        <v>24245.5</v>
      </c>
    </row>
    <row r="23" spans="1:7" s="124" customFormat="1" ht="37.5" x14ac:dyDescent="0.2">
      <c r="A23" s="3" t="s">
        <v>742</v>
      </c>
      <c r="B23" s="2" t="s">
        <v>743</v>
      </c>
      <c r="C23" s="121">
        <v>0</v>
      </c>
      <c r="D23" s="121">
        <v>227.3</v>
      </c>
      <c r="E23" s="121">
        <f>C23+D23</f>
        <v>227.3</v>
      </c>
      <c r="F23" s="410">
        <v>0</v>
      </c>
      <c r="G23" s="410">
        <v>0</v>
      </c>
    </row>
    <row r="24" spans="1:7" s="122" customFormat="1" ht="93.75" x14ac:dyDescent="0.2">
      <c r="A24" s="3" t="s">
        <v>203</v>
      </c>
      <c r="B24" s="2" t="s">
        <v>204</v>
      </c>
      <c r="C24" s="121">
        <v>7914.1</v>
      </c>
      <c r="D24" s="121">
        <v>0</v>
      </c>
      <c r="E24" s="121">
        <f>C24+D24</f>
        <v>7914.1</v>
      </c>
      <c r="F24" s="121">
        <v>7518.3</v>
      </c>
      <c r="G24" s="121">
        <v>7142.3</v>
      </c>
    </row>
    <row r="25" spans="1:7" s="120" customFormat="1" ht="37.5" x14ac:dyDescent="0.2">
      <c r="A25" s="12" t="s">
        <v>205</v>
      </c>
      <c r="B25" s="13" t="s">
        <v>206</v>
      </c>
      <c r="C25" s="119">
        <f>C26+C27+C28+C29</f>
        <v>25803.599999999999</v>
      </c>
      <c r="D25" s="119">
        <f>D26+D27+D28+D29</f>
        <v>3861.1000000000004</v>
      </c>
      <c r="E25" s="119">
        <f>E26+E27+E28+E29</f>
        <v>29664.7</v>
      </c>
      <c r="F25" s="119">
        <f>F26+F27+F28+F29</f>
        <v>9537.1</v>
      </c>
      <c r="G25" s="119">
        <f>G26+G27+G28+G29</f>
        <v>8570.7000000000007</v>
      </c>
    </row>
    <row r="26" spans="1:7" s="122" customFormat="1" ht="31.5" customHeight="1" x14ac:dyDescent="0.2">
      <c r="A26" s="3" t="s">
        <v>745</v>
      </c>
      <c r="B26" s="2" t="s">
        <v>744</v>
      </c>
      <c r="C26" s="121">
        <v>0</v>
      </c>
      <c r="D26" s="121">
        <v>1886.4</v>
      </c>
      <c r="E26" s="121">
        <f>C26+D26</f>
        <v>1886.4</v>
      </c>
      <c r="F26" s="121">
        <v>0</v>
      </c>
      <c r="G26" s="121">
        <v>0</v>
      </c>
    </row>
    <row r="27" spans="1:7" s="122" customFormat="1" ht="93.75" x14ac:dyDescent="0.2">
      <c r="A27" s="3" t="s">
        <v>207</v>
      </c>
      <c r="B27" s="2" t="s">
        <v>208</v>
      </c>
      <c r="C27" s="121">
        <v>10253.6</v>
      </c>
      <c r="D27" s="121">
        <v>0</v>
      </c>
      <c r="E27" s="121">
        <f>C27+D27</f>
        <v>10253.6</v>
      </c>
      <c r="F27" s="121">
        <v>6487.1</v>
      </c>
      <c r="G27" s="121">
        <v>5520.7</v>
      </c>
    </row>
    <row r="28" spans="1:7" s="122" customFormat="1" ht="37.5" x14ac:dyDescent="0.2">
      <c r="A28" s="3" t="s">
        <v>209</v>
      </c>
      <c r="B28" s="2" t="s">
        <v>210</v>
      </c>
      <c r="C28" s="121">
        <v>14000</v>
      </c>
      <c r="D28" s="121">
        <v>1974.7</v>
      </c>
      <c r="E28" s="121">
        <f>C28+D28</f>
        <v>15974.7</v>
      </c>
      <c r="F28" s="121">
        <v>1500</v>
      </c>
      <c r="G28" s="121">
        <v>1500</v>
      </c>
    </row>
    <row r="29" spans="1:7" s="122" customFormat="1" ht="93.75" x14ac:dyDescent="0.2">
      <c r="A29" s="3" t="s">
        <v>211</v>
      </c>
      <c r="B29" s="2" t="s">
        <v>212</v>
      </c>
      <c r="C29" s="121">
        <v>1550</v>
      </c>
      <c r="D29" s="121">
        <v>0</v>
      </c>
      <c r="E29" s="121">
        <f>C29+D29</f>
        <v>1550</v>
      </c>
      <c r="F29" s="121">
        <v>1550</v>
      </c>
      <c r="G29" s="121">
        <v>1550</v>
      </c>
    </row>
    <row r="30" spans="1:7" s="120" customFormat="1" ht="28.5" customHeight="1" x14ac:dyDescent="0.2">
      <c r="A30" s="12" t="s">
        <v>213</v>
      </c>
      <c r="B30" s="13" t="s">
        <v>214</v>
      </c>
      <c r="C30" s="119">
        <v>600</v>
      </c>
      <c r="D30" s="119">
        <v>0</v>
      </c>
      <c r="E30" s="119">
        <f>C30+D30</f>
        <v>600</v>
      </c>
      <c r="F30" s="119">
        <v>600</v>
      </c>
      <c r="G30" s="119">
        <v>600</v>
      </c>
    </row>
    <row r="31" spans="1:7" s="122" customFormat="1" ht="30.75" customHeight="1" x14ac:dyDescent="0.2">
      <c r="A31" s="228" t="s">
        <v>215</v>
      </c>
      <c r="B31" s="231" t="s">
        <v>216</v>
      </c>
      <c r="C31" s="230">
        <f>C32+C36</f>
        <v>376329.7</v>
      </c>
      <c r="D31" s="230">
        <f>D32+D36</f>
        <v>1665</v>
      </c>
      <c r="E31" s="230">
        <f>E32+E36</f>
        <v>377994.7</v>
      </c>
      <c r="F31" s="230">
        <f>F32+F36</f>
        <v>152479.4</v>
      </c>
      <c r="G31" s="230">
        <f>G32+G36</f>
        <v>591845</v>
      </c>
    </row>
    <row r="32" spans="1:7" s="123" customFormat="1" ht="56.25" x14ac:dyDescent="0.2">
      <c r="A32" s="12" t="s">
        <v>217</v>
      </c>
      <c r="B32" s="13" t="s">
        <v>218</v>
      </c>
      <c r="C32" s="119">
        <f>C33+C34+C35</f>
        <v>355076.4</v>
      </c>
      <c r="D32" s="119">
        <f>D33+D34+D35</f>
        <v>1665</v>
      </c>
      <c r="E32" s="119">
        <f>E33+E34+E35</f>
        <v>356741.4</v>
      </c>
      <c r="F32" s="119">
        <f>F33+F34+F35</f>
        <v>151589.79999999999</v>
      </c>
      <c r="G32" s="119">
        <f>G33+G34+G35</f>
        <v>591845</v>
      </c>
    </row>
    <row r="33" spans="1:7" s="122" customFormat="1" ht="37.5" x14ac:dyDescent="0.2">
      <c r="A33" s="3" t="s">
        <v>373</v>
      </c>
      <c r="B33" s="2" t="s">
        <v>219</v>
      </c>
      <c r="C33" s="121">
        <f>Пр.3!C15</f>
        <v>73296.2</v>
      </c>
      <c r="D33" s="121">
        <f>Пр.3!D15</f>
        <v>0</v>
      </c>
      <c r="E33" s="121">
        <f>Пр.3!E15</f>
        <v>73296.2</v>
      </c>
      <c r="F33" s="121">
        <f>Пр.3!F15</f>
        <v>74627.199999999997</v>
      </c>
      <c r="G33" s="121">
        <f>Пр.3!G15</f>
        <v>75776.600000000006</v>
      </c>
    </row>
    <row r="34" spans="1:7" s="258" customFormat="1" ht="37.5" x14ac:dyDescent="0.2">
      <c r="A34" s="332" t="s">
        <v>576</v>
      </c>
      <c r="B34" s="333" t="s">
        <v>577</v>
      </c>
      <c r="C34" s="121">
        <f>Пр.3!C19</f>
        <v>165764.29999999999</v>
      </c>
      <c r="D34" s="121">
        <f>Пр.3!D19</f>
        <v>1665</v>
      </c>
      <c r="E34" s="121">
        <f>Пр.3!E19</f>
        <v>167429.29999999999</v>
      </c>
      <c r="F34" s="121">
        <f>Пр.3!F19</f>
        <v>76962.599999999991</v>
      </c>
      <c r="G34" s="121">
        <f>Пр.3!G19</f>
        <v>516068.39999999997</v>
      </c>
    </row>
    <row r="35" spans="1:7" s="258" customFormat="1" ht="27.75" customHeight="1" x14ac:dyDescent="0.2">
      <c r="A35" s="3" t="s">
        <v>585</v>
      </c>
      <c r="B35" s="125" t="s">
        <v>586</v>
      </c>
      <c r="C35" s="121">
        <f>Пр.3!C42</f>
        <v>116015.9</v>
      </c>
      <c r="D35" s="121">
        <f>Пр.3!D42</f>
        <v>0</v>
      </c>
      <c r="E35" s="121">
        <f>Пр.3!E42</f>
        <v>116015.9</v>
      </c>
      <c r="F35" s="121">
        <f>Пр.3!F42</f>
        <v>0</v>
      </c>
      <c r="G35" s="121">
        <f>Пр.3!G42</f>
        <v>0</v>
      </c>
    </row>
    <row r="36" spans="1:7" s="123" customFormat="1" ht="37.5" x14ac:dyDescent="0.2">
      <c r="A36" s="12" t="s">
        <v>543</v>
      </c>
      <c r="B36" s="13" t="s">
        <v>542</v>
      </c>
      <c r="C36" s="119">
        <f>C37</f>
        <v>21253.3</v>
      </c>
      <c r="D36" s="119">
        <f>D37</f>
        <v>0</v>
      </c>
      <c r="E36" s="119">
        <f>E37</f>
        <v>21253.3</v>
      </c>
      <c r="F36" s="119">
        <f>F37</f>
        <v>889.6</v>
      </c>
      <c r="G36" s="119">
        <f>G37</f>
        <v>0</v>
      </c>
    </row>
    <row r="37" spans="1:7" s="122" customFormat="1" ht="37.5" x14ac:dyDescent="0.2">
      <c r="A37" s="3" t="s">
        <v>545</v>
      </c>
      <c r="B37" s="2" t="s">
        <v>544</v>
      </c>
      <c r="C37" s="121">
        <f>Пр.3!C55</f>
        <v>21253.3</v>
      </c>
      <c r="D37" s="121">
        <f>Пр.3!D55</f>
        <v>0</v>
      </c>
      <c r="E37" s="121">
        <f>Пр.3!E55</f>
        <v>21253.3</v>
      </c>
      <c r="F37" s="121">
        <f>Пр.3!F55</f>
        <v>889.6</v>
      </c>
      <c r="G37" s="121">
        <f>Пр.3!G55</f>
        <v>0</v>
      </c>
    </row>
    <row r="38" spans="1:7" s="122" customFormat="1" ht="24" customHeight="1" x14ac:dyDescent="0.2">
      <c r="A38" s="232"/>
      <c r="B38" s="229" t="s">
        <v>220</v>
      </c>
      <c r="C38" s="230">
        <f>C31+C13</f>
        <v>635444.9</v>
      </c>
      <c r="D38" s="230">
        <f>D31+D13</f>
        <v>5753.4000000000005</v>
      </c>
      <c r="E38" s="230">
        <f>E31+E13</f>
        <v>641198.30000000005</v>
      </c>
      <c r="F38" s="230">
        <f>F31+F13</f>
        <v>405719.3</v>
      </c>
      <c r="G38" s="230">
        <f>G31+G13</f>
        <v>856240.2</v>
      </c>
    </row>
    <row r="39" spans="1:7" s="128" customFormat="1" ht="15.75" x14ac:dyDescent="0.2">
      <c r="A39" s="116"/>
      <c r="B39" s="126"/>
      <c r="C39" s="127"/>
      <c r="D39" s="127"/>
      <c r="E39" s="127"/>
      <c r="F39" s="127"/>
      <c r="G39" s="127"/>
    </row>
    <row r="40" spans="1:7" ht="15.75" x14ac:dyDescent="0.2">
      <c r="C40" s="129"/>
      <c r="D40" s="129"/>
      <c r="E40" s="129"/>
      <c r="F40" s="129"/>
      <c r="G40" s="129"/>
    </row>
    <row r="41" spans="1:7" ht="15.75" x14ac:dyDescent="0.2">
      <c r="C41" s="129"/>
      <c r="D41" s="129"/>
      <c r="E41" s="129"/>
      <c r="F41" s="129"/>
      <c r="G41" s="129"/>
    </row>
    <row r="42" spans="1:7" ht="15.75" x14ac:dyDescent="0.2">
      <c r="C42" s="129"/>
      <c r="D42" s="129"/>
      <c r="E42" s="129"/>
      <c r="F42" s="129"/>
      <c r="G42" s="129"/>
    </row>
    <row r="43" spans="1:7" ht="15.75" x14ac:dyDescent="0.2">
      <c r="C43" s="129"/>
      <c r="D43" s="129"/>
      <c r="E43" s="129"/>
      <c r="F43" s="129"/>
      <c r="G43" s="129"/>
    </row>
    <row r="44" spans="1:7" ht="15.75" x14ac:dyDescent="0.2">
      <c r="C44" s="129"/>
      <c r="D44" s="129"/>
      <c r="E44" s="129"/>
      <c r="F44" s="129"/>
      <c r="G44" s="129"/>
    </row>
    <row r="45" spans="1:7" ht="34.5" customHeight="1" x14ac:dyDescent="0.2">
      <c r="C45" s="129"/>
      <c r="D45" s="129"/>
      <c r="E45" s="129"/>
      <c r="F45" s="129"/>
      <c r="G45" s="129"/>
    </row>
  </sheetData>
  <mergeCells count="5">
    <mergeCell ref="A10:G10"/>
    <mergeCell ref="B11:B12"/>
    <mergeCell ref="A11:A12"/>
    <mergeCell ref="C11:D11"/>
    <mergeCell ref="E11:G11"/>
  </mergeCells>
  <printOptions horizontalCentered="1"/>
  <pageMargins left="0.31496062992125984" right="0.19685039370078741" top="0.70866141732283472" bottom="0.39370078740157483" header="0.15748031496062992" footer="0.15748031496062992"/>
  <pageSetup paperSize="9" scale="78" fitToHeight="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98"/>
  <sheetViews>
    <sheetView topLeftCell="A5" zoomScale="75" zoomScaleNormal="75" workbookViewId="0">
      <pane xSplit="2" ySplit="8" topLeftCell="C40" activePane="bottomRight" state="frozen"/>
      <selection activeCell="C32" sqref="C32"/>
      <selection pane="topRight" activeCell="C32" sqref="C32"/>
      <selection pane="bottomLeft" activeCell="C32" sqref="C32"/>
      <selection pane="bottomRight" activeCell="J42" sqref="J42"/>
    </sheetView>
  </sheetViews>
  <sheetFormatPr defaultRowHeight="15.75" x14ac:dyDescent="0.2"/>
  <cols>
    <col min="1" max="1" width="29.5703125" style="262" customWidth="1"/>
    <col min="2" max="2" width="90.85546875" style="263" customWidth="1"/>
    <col min="3" max="6" width="15.85546875" style="264" customWidth="1"/>
    <col min="7" max="7" width="17.5703125" style="264" customWidth="1"/>
    <col min="8" max="16384" width="9.140625" style="255"/>
  </cols>
  <sheetData>
    <row r="1" spans="1:7" s="10" customFormat="1" ht="23.25" x14ac:dyDescent="0.35">
      <c r="A1" s="110"/>
      <c r="B1" s="9"/>
      <c r="C1" s="1"/>
      <c r="D1" s="1"/>
      <c r="E1" s="1"/>
      <c r="F1" s="1"/>
      <c r="G1" s="1" t="s">
        <v>3</v>
      </c>
    </row>
    <row r="2" spans="1:7" s="10" customFormat="1" ht="15.75" customHeight="1" x14ac:dyDescent="0.35">
      <c r="A2" s="110"/>
      <c r="B2" s="9"/>
      <c r="C2" s="1"/>
      <c r="D2" s="1"/>
      <c r="E2" s="1"/>
      <c r="F2" s="1"/>
      <c r="G2" s="1" t="s">
        <v>4</v>
      </c>
    </row>
    <row r="3" spans="1:7" s="10" customFormat="1" ht="15.75" customHeight="1" x14ac:dyDescent="0.35">
      <c r="A3" s="110"/>
      <c r="B3" s="9"/>
      <c r="C3" s="1"/>
      <c r="D3" s="1"/>
      <c r="E3" s="1"/>
      <c r="F3" s="1"/>
      <c r="G3" s="1" t="s">
        <v>1</v>
      </c>
    </row>
    <row r="4" spans="1:7" s="11" customFormat="1" ht="15.75" customHeight="1" x14ac:dyDescent="0.25">
      <c r="A4" s="111"/>
      <c r="B4" s="1"/>
      <c r="C4" s="1"/>
      <c r="D4" s="1"/>
      <c r="E4" s="1"/>
      <c r="F4" s="1"/>
      <c r="G4" s="1" t="s">
        <v>2</v>
      </c>
    </row>
    <row r="5" spans="1:7" s="11" customFormat="1" ht="15.75" customHeight="1" x14ac:dyDescent="0.25">
      <c r="A5" s="111"/>
      <c r="B5" s="1"/>
      <c r="C5" s="15"/>
      <c r="D5" s="15"/>
      <c r="E5" s="15"/>
      <c r="F5" s="15"/>
      <c r="G5" s="15" t="s">
        <v>714</v>
      </c>
    </row>
    <row r="6" spans="1:7" s="11" customFormat="1" ht="15.75" customHeight="1" x14ac:dyDescent="0.25">
      <c r="A6" s="111"/>
      <c r="B6" s="1"/>
      <c r="C6" s="1"/>
      <c r="D6" s="1"/>
      <c r="E6" s="1"/>
      <c r="F6" s="1"/>
      <c r="G6" s="1" t="s">
        <v>221</v>
      </c>
    </row>
    <row r="7" spans="1:7" s="11" customFormat="1" ht="15" x14ac:dyDescent="0.25">
      <c r="A7" s="111"/>
      <c r="B7" s="1"/>
      <c r="C7" s="1"/>
      <c r="D7" s="1"/>
      <c r="E7" s="1"/>
      <c r="F7" s="1"/>
      <c r="G7" s="1"/>
    </row>
    <row r="8" spans="1:7" s="11" customFormat="1" ht="15" x14ac:dyDescent="0.25">
      <c r="A8" s="111"/>
      <c r="B8" s="1"/>
      <c r="C8" s="1"/>
      <c r="D8" s="1"/>
      <c r="E8" s="1"/>
      <c r="F8" s="1"/>
      <c r="G8" s="1"/>
    </row>
    <row r="9" spans="1:7" x14ac:dyDescent="0.25">
      <c r="A9" s="253"/>
      <c r="B9" s="179"/>
      <c r="C9" s="254"/>
      <c r="D9" s="254"/>
      <c r="E9" s="254"/>
      <c r="F9" s="254"/>
      <c r="G9" s="254"/>
    </row>
    <row r="10" spans="1:7" ht="56.25" customHeight="1" x14ac:dyDescent="0.2">
      <c r="A10" s="417" t="s">
        <v>532</v>
      </c>
      <c r="B10" s="417"/>
      <c r="C10" s="417"/>
      <c r="D10" s="417"/>
      <c r="E10" s="417"/>
      <c r="F10" s="417"/>
      <c r="G10" s="417"/>
    </row>
    <row r="11" spans="1:7" ht="28.5" customHeight="1" x14ac:dyDescent="0.2">
      <c r="A11" s="416" t="s">
        <v>65</v>
      </c>
      <c r="B11" s="416" t="s">
        <v>66</v>
      </c>
      <c r="C11" s="414" t="s">
        <v>651</v>
      </c>
      <c r="D11" s="415"/>
      <c r="E11" s="416" t="s">
        <v>8</v>
      </c>
      <c r="F11" s="416"/>
      <c r="G11" s="416"/>
    </row>
    <row r="12" spans="1:7" s="256" customFormat="1" ht="39.75" customHeight="1" x14ac:dyDescent="0.2">
      <c r="A12" s="416"/>
      <c r="B12" s="416"/>
      <c r="C12" s="353" t="s">
        <v>652</v>
      </c>
      <c r="D12" s="354" t="s">
        <v>653</v>
      </c>
      <c r="E12" s="266" t="s">
        <v>345</v>
      </c>
      <c r="F12" s="266" t="s">
        <v>410</v>
      </c>
      <c r="G12" s="266" t="s">
        <v>529</v>
      </c>
    </row>
    <row r="13" spans="1:7" s="258" customFormat="1" ht="18.75" x14ac:dyDescent="0.2">
      <c r="A13" s="12" t="s">
        <v>215</v>
      </c>
      <c r="B13" s="257" t="s">
        <v>216</v>
      </c>
      <c r="C13" s="119">
        <f>C14+C53</f>
        <v>376329.7</v>
      </c>
      <c r="D13" s="119">
        <f>D14+D53</f>
        <v>1665</v>
      </c>
      <c r="E13" s="119">
        <f>E14+E53</f>
        <v>377994.7</v>
      </c>
      <c r="F13" s="119">
        <f>F14+F53</f>
        <v>152479.4</v>
      </c>
      <c r="G13" s="119">
        <f>G14+G53</f>
        <v>591845</v>
      </c>
    </row>
    <row r="14" spans="1:7" s="259" customFormat="1" ht="37.5" x14ac:dyDescent="0.2">
      <c r="A14" s="12" t="s">
        <v>217</v>
      </c>
      <c r="B14" s="13" t="s">
        <v>218</v>
      </c>
      <c r="C14" s="119">
        <f>C15+C19+C42</f>
        <v>355076.4</v>
      </c>
      <c r="D14" s="119">
        <f>D15+D19+D42</f>
        <v>1665</v>
      </c>
      <c r="E14" s="119">
        <f>E15+E19+E42</f>
        <v>356741.4</v>
      </c>
      <c r="F14" s="119">
        <f>F15+F19+F42</f>
        <v>151589.79999999999</v>
      </c>
      <c r="G14" s="119">
        <f>G15+G19+G42</f>
        <v>591845</v>
      </c>
    </row>
    <row r="15" spans="1:7" s="260" customFormat="1" ht="37.5" x14ac:dyDescent="0.2">
      <c r="A15" s="12" t="s">
        <v>373</v>
      </c>
      <c r="B15" s="13" t="s">
        <v>222</v>
      </c>
      <c r="C15" s="119">
        <f>C16</f>
        <v>73296.2</v>
      </c>
      <c r="D15" s="119">
        <f>D16</f>
        <v>0</v>
      </c>
      <c r="E15" s="119">
        <f>E16</f>
        <v>73296.2</v>
      </c>
      <c r="F15" s="119">
        <f>F16</f>
        <v>74627.199999999997</v>
      </c>
      <c r="G15" s="119">
        <f>G16</f>
        <v>75776.600000000006</v>
      </c>
    </row>
    <row r="16" spans="1:7" s="260" customFormat="1" ht="56.25" x14ac:dyDescent="0.2">
      <c r="A16" s="12" t="s">
        <v>503</v>
      </c>
      <c r="B16" s="13" t="s">
        <v>504</v>
      </c>
      <c r="C16" s="119">
        <f>C17+C18</f>
        <v>73296.2</v>
      </c>
      <c r="D16" s="119">
        <f>D17+D18</f>
        <v>0</v>
      </c>
      <c r="E16" s="119">
        <f>E17+E18</f>
        <v>73296.2</v>
      </c>
      <c r="F16" s="119">
        <f>F17+F18</f>
        <v>74627.199999999997</v>
      </c>
      <c r="G16" s="119">
        <f>G17+G18</f>
        <v>75776.600000000006</v>
      </c>
    </row>
    <row r="17" spans="1:7" s="258" customFormat="1" ht="56.25" x14ac:dyDescent="0.2">
      <c r="A17" s="3"/>
      <c r="B17" s="2" t="s">
        <v>505</v>
      </c>
      <c r="C17" s="121">
        <v>56689.1</v>
      </c>
      <c r="D17" s="121">
        <v>0</v>
      </c>
      <c r="E17" s="121">
        <f>C17+D17</f>
        <v>56689.1</v>
      </c>
      <c r="F17" s="121">
        <v>58103.1</v>
      </c>
      <c r="G17" s="121">
        <v>59351.8</v>
      </c>
    </row>
    <row r="18" spans="1:7" s="258" customFormat="1" ht="56.25" x14ac:dyDescent="0.2">
      <c r="A18" s="3"/>
      <c r="B18" s="2" t="s">
        <v>506</v>
      </c>
      <c r="C18" s="121">
        <v>16607.099999999999</v>
      </c>
      <c r="D18" s="121">
        <v>0</v>
      </c>
      <c r="E18" s="121">
        <f>C18+D18</f>
        <v>16607.099999999999</v>
      </c>
      <c r="F18" s="121">
        <v>16524.099999999999</v>
      </c>
      <c r="G18" s="121">
        <v>16424.8</v>
      </c>
    </row>
    <row r="19" spans="1:7" s="260" customFormat="1" ht="37.5" x14ac:dyDescent="0.2">
      <c r="A19" s="329" t="s">
        <v>576</v>
      </c>
      <c r="B19" s="330" t="s">
        <v>577</v>
      </c>
      <c r="C19" s="119">
        <f>C20+C22+C25+C27+C29+C31+C33</f>
        <v>165764.29999999999</v>
      </c>
      <c r="D19" s="119">
        <f>D20+D22+D25+D27+D29+D31+D33</f>
        <v>1665</v>
      </c>
      <c r="E19" s="119">
        <f>E20+E22+E25+E27+E29+E31+E33</f>
        <v>167429.29999999999</v>
      </c>
      <c r="F19" s="119">
        <f>F20+F22+F25+F27+F29+F31+F33</f>
        <v>76962.599999999991</v>
      </c>
      <c r="G19" s="119">
        <f>G20+G22+G25+G27+G29+G31+G33</f>
        <v>516068.39999999997</v>
      </c>
    </row>
    <row r="20" spans="1:7" s="260" customFormat="1" ht="37.5" x14ac:dyDescent="0.2">
      <c r="A20" s="12" t="s">
        <v>609</v>
      </c>
      <c r="B20" s="331" t="s">
        <v>610</v>
      </c>
      <c r="C20" s="119">
        <f>C21</f>
        <v>7247.9000000000015</v>
      </c>
      <c r="D20" s="119">
        <f>D21</f>
        <v>0</v>
      </c>
      <c r="E20" s="119">
        <f>E21</f>
        <v>7247.9000000000015</v>
      </c>
      <c r="F20" s="119">
        <f>F21</f>
        <v>34000</v>
      </c>
      <c r="G20" s="119">
        <f>G21</f>
        <v>0</v>
      </c>
    </row>
    <row r="21" spans="1:7" s="258" customFormat="1" ht="56.25" x14ac:dyDescent="0.2">
      <c r="A21" s="3"/>
      <c r="B21" s="125" t="s">
        <v>611</v>
      </c>
      <c r="C21" s="121">
        <v>7247.9000000000015</v>
      </c>
      <c r="D21" s="121">
        <v>0</v>
      </c>
      <c r="E21" s="121">
        <f>C21+D21</f>
        <v>7247.9000000000015</v>
      </c>
      <c r="F21" s="121">
        <v>34000</v>
      </c>
      <c r="G21" s="121">
        <v>0</v>
      </c>
    </row>
    <row r="22" spans="1:7" s="260" customFormat="1" ht="93.75" x14ac:dyDescent="0.2">
      <c r="A22" s="12" t="s">
        <v>654</v>
      </c>
      <c r="B22" s="331" t="s">
        <v>655</v>
      </c>
      <c r="C22" s="119">
        <f>C23+C24</f>
        <v>4948.8</v>
      </c>
      <c r="D22" s="119">
        <f>D23+D24</f>
        <v>0</v>
      </c>
      <c r="E22" s="119">
        <f>E23+E24</f>
        <v>4948.8</v>
      </c>
      <c r="F22" s="119">
        <f>F23+F24</f>
        <v>28695.7</v>
      </c>
      <c r="G22" s="119">
        <f>G23+G24</f>
        <v>3351.8</v>
      </c>
    </row>
    <row r="23" spans="1:7" s="258" customFormat="1" ht="37.5" x14ac:dyDescent="0.2">
      <c r="A23" s="3"/>
      <c r="B23" s="125" t="s">
        <v>716</v>
      </c>
      <c r="C23" s="121">
        <v>4948.8</v>
      </c>
      <c r="D23" s="121">
        <v>0</v>
      </c>
      <c r="E23" s="121">
        <f>C23+D23</f>
        <v>4948.8</v>
      </c>
      <c r="F23" s="121">
        <v>0</v>
      </c>
      <c r="G23" s="121">
        <v>0</v>
      </c>
    </row>
    <row r="24" spans="1:7" s="258" customFormat="1" ht="56.25" x14ac:dyDescent="0.2">
      <c r="A24" s="3"/>
      <c r="B24" s="125" t="s">
        <v>723</v>
      </c>
      <c r="C24" s="121">
        <v>0</v>
      </c>
      <c r="D24" s="121">
        <v>0</v>
      </c>
      <c r="E24" s="121">
        <f>C24+D24</f>
        <v>0</v>
      </c>
      <c r="F24" s="121">
        <v>28695.7</v>
      </c>
      <c r="G24" s="121">
        <v>3351.8</v>
      </c>
    </row>
    <row r="25" spans="1:7" s="260" customFormat="1" ht="131.25" x14ac:dyDescent="0.2">
      <c r="A25" s="12" t="s">
        <v>718</v>
      </c>
      <c r="B25" s="331" t="s">
        <v>717</v>
      </c>
      <c r="C25" s="119">
        <f>C26</f>
        <v>0</v>
      </c>
      <c r="D25" s="119">
        <f>D26</f>
        <v>0</v>
      </c>
      <c r="E25" s="119">
        <f>E26</f>
        <v>0</v>
      </c>
      <c r="F25" s="119">
        <f>F26</f>
        <v>0</v>
      </c>
      <c r="G25" s="119">
        <f>G26</f>
        <v>294916.09999999998</v>
      </c>
    </row>
    <row r="26" spans="1:7" s="258" customFormat="1" ht="112.5" x14ac:dyDescent="0.2">
      <c r="A26" s="3"/>
      <c r="B26" s="125" t="s">
        <v>398</v>
      </c>
      <c r="C26" s="121">
        <v>0</v>
      </c>
      <c r="D26" s="121">
        <v>0</v>
      </c>
      <c r="E26" s="121">
        <f>C26+D26</f>
        <v>0</v>
      </c>
      <c r="F26" s="121">
        <v>0</v>
      </c>
      <c r="G26" s="121">
        <v>294916.09999999998</v>
      </c>
    </row>
    <row r="27" spans="1:7" s="260" customFormat="1" ht="93.75" x14ac:dyDescent="0.2">
      <c r="A27" s="12" t="s">
        <v>719</v>
      </c>
      <c r="B27" s="331" t="s">
        <v>720</v>
      </c>
      <c r="C27" s="119">
        <f>C28</f>
        <v>0</v>
      </c>
      <c r="D27" s="119">
        <f>D28</f>
        <v>0</v>
      </c>
      <c r="E27" s="119">
        <f>E28</f>
        <v>0</v>
      </c>
      <c r="F27" s="119">
        <f>F28</f>
        <v>0</v>
      </c>
      <c r="G27" s="119">
        <f>G28</f>
        <v>194588.79999999999</v>
      </c>
    </row>
    <row r="28" spans="1:7" s="258" customFormat="1" ht="93.75" x14ac:dyDescent="0.2">
      <c r="A28" s="3"/>
      <c r="B28" s="125" t="s">
        <v>399</v>
      </c>
      <c r="C28" s="121">
        <v>0</v>
      </c>
      <c r="D28" s="121">
        <v>0</v>
      </c>
      <c r="E28" s="121">
        <f>C28+D28</f>
        <v>0</v>
      </c>
      <c r="F28" s="121">
        <v>0</v>
      </c>
      <c r="G28" s="121">
        <v>194588.79999999999</v>
      </c>
    </row>
    <row r="29" spans="1:7" s="260" customFormat="1" ht="37.5" x14ac:dyDescent="0.2">
      <c r="A29" s="12" t="s">
        <v>658</v>
      </c>
      <c r="B29" s="331" t="s">
        <v>659</v>
      </c>
      <c r="C29" s="119">
        <f>C30</f>
        <v>20002</v>
      </c>
      <c r="D29" s="119">
        <f>D30</f>
        <v>0</v>
      </c>
      <c r="E29" s="119">
        <f>E30</f>
        <v>20002</v>
      </c>
      <c r="F29" s="119">
        <f>F30</f>
        <v>10355.700000000001</v>
      </c>
      <c r="G29" s="119">
        <f>G30</f>
        <v>21232.5</v>
      </c>
    </row>
    <row r="30" spans="1:7" s="258" customFormat="1" ht="37.5" x14ac:dyDescent="0.2">
      <c r="A30" s="3"/>
      <c r="B30" s="125" t="s">
        <v>356</v>
      </c>
      <c r="C30" s="121">
        <v>20002</v>
      </c>
      <c r="D30" s="121">
        <v>0</v>
      </c>
      <c r="E30" s="121">
        <f>C30+D30</f>
        <v>20002</v>
      </c>
      <c r="F30" s="121">
        <v>10355.700000000001</v>
      </c>
      <c r="G30" s="121">
        <v>21232.5</v>
      </c>
    </row>
    <row r="31" spans="1:7" s="260" customFormat="1" ht="37.5" x14ac:dyDescent="0.2">
      <c r="A31" s="12" t="s">
        <v>619</v>
      </c>
      <c r="B31" s="331" t="s">
        <v>620</v>
      </c>
      <c r="C31" s="119">
        <f>C32</f>
        <v>25000</v>
      </c>
      <c r="D31" s="119">
        <f>D32</f>
        <v>0</v>
      </c>
      <c r="E31" s="119">
        <f>E32</f>
        <v>25000</v>
      </c>
      <c r="F31" s="119">
        <f>F32</f>
        <v>0</v>
      </c>
      <c r="G31" s="119">
        <f>G32</f>
        <v>0</v>
      </c>
    </row>
    <row r="32" spans="1:7" s="258" customFormat="1" ht="37.5" x14ac:dyDescent="0.2">
      <c r="A32" s="3"/>
      <c r="B32" s="125" t="s">
        <v>485</v>
      </c>
      <c r="C32" s="121">
        <v>25000</v>
      </c>
      <c r="D32" s="121">
        <v>0</v>
      </c>
      <c r="E32" s="121">
        <f>C32+D32</f>
        <v>25000</v>
      </c>
      <c r="F32" s="121">
        <v>0</v>
      </c>
      <c r="G32" s="121">
        <v>0</v>
      </c>
    </row>
    <row r="33" spans="1:7" s="260" customFormat="1" ht="30.75" customHeight="1" x14ac:dyDescent="0.2">
      <c r="A33" s="12" t="s">
        <v>578</v>
      </c>
      <c r="B33" s="331" t="s">
        <v>579</v>
      </c>
      <c r="C33" s="119">
        <f>SUM(C34:C41)</f>
        <v>108565.59999999999</v>
      </c>
      <c r="D33" s="119">
        <f>SUM(D34:D41)</f>
        <v>1665</v>
      </c>
      <c r="E33" s="119">
        <f>SUM(E34:E41)</f>
        <v>110230.59999999999</v>
      </c>
      <c r="F33" s="119">
        <f>SUM(F34:F41)</f>
        <v>3911.2</v>
      </c>
      <c r="G33" s="119">
        <f>SUM(G34:G41)</f>
        <v>1979.2</v>
      </c>
    </row>
    <row r="34" spans="1:7" s="258" customFormat="1" ht="112.5" x14ac:dyDescent="0.2">
      <c r="A34" s="3"/>
      <c r="B34" s="125" t="s">
        <v>580</v>
      </c>
      <c r="C34" s="121">
        <v>15355.5</v>
      </c>
      <c r="D34" s="121">
        <v>0</v>
      </c>
      <c r="E34" s="121">
        <f t="shared" ref="E34:E41" si="0">C34+D34</f>
        <v>15355.5</v>
      </c>
      <c r="F34" s="121">
        <v>0</v>
      </c>
      <c r="G34" s="121">
        <v>0</v>
      </c>
    </row>
    <row r="35" spans="1:7" s="258" customFormat="1" ht="112.5" x14ac:dyDescent="0.2">
      <c r="A35" s="3"/>
      <c r="B35" s="125" t="s">
        <v>581</v>
      </c>
      <c r="C35" s="121">
        <v>3178</v>
      </c>
      <c r="D35" s="121">
        <v>0</v>
      </c>
      <c r="E35" s="121">
        <f t="shared" si="0"/>
        <v>3178</v>
      </c>
      <c r="F35" s="121">
        <v>0</v>
      </c>
      <c r="G35" s="121">
        <v>0</v>
      </c>
    </row>
    <row r="36" spans="1:7" s="258" customFormat="1" ht="37.5" x14ac:dyDescent="0.2">
      <c r="A36" s="3"/>
      <c r="B36" s="125" t="s">
        <v>582</v>
      </c>
      <c r="C36" s="121">
        <v>3121.5</v>
      </c>
      <c r="D36" s="121">
        <v>0</v>
      </c>
      <c r="E36" s="121">
        <f t="shared" si="0"/>
        <v>3121.5</v>
      </c>
      <c r="F36" s="121">
        <v>0</v>
      </c>
      <c r="G36" s="121">
        <v>0</v>
      </c>
    </row>
    <row r="37" spans="1:7" s="258" customFormat="1" ht="75" x14ac:dyDescent="0.2">
      <c r="A37" s="3"/>
      <c r="B37" s="125" t="s">
        <v>583</v>
      </c>
      <c r="C37" s="121">
        <v>314.2</v>
      </c>
      <c r="D37" s="121">
        <v>0</v>
      </c>
      <c r="E37" s="121">
        <f t="shared" si="0"/>
        <v>314.2</v>
      </c>
      <c r="F37" s="121">
        <v>314.2</v>
      </c>
      <c r="G37" s="121">
        <v>314.2</v>
      </c>
    </row>
    <row r="38" spans="1:7" s="258" customFormat="1" ht="56.25" x14ac:dyDescent="0.2">
      <c r="A38" s="3"/>
      <c r="B38" s="125" t="s">
        <v>656</v>
      </c>
      <c r="C38" s="121">
        <v>62527.7</v>
      </c>
      <c r="D38" s="121">
        <v>0</v>
      </c>
      <c r="E38" s="121">
        <f t="shared" si="0"/>
        <v>62527.7</v>
      </c>
      <c r="F38" s="121">
        <v>0</v>
      </c>
      <c r="G38" s="121">
        <v>0</v>
      </c>
    </row>
    <row r="39" spans="1:7" s="258" customFormat="1" ht="56.25" x14ac:dyDescent="0.2">
      <c r="A39" s="3"/>
      <c r="B39" s="125" t="s">
        <v>657</v>
      </c>
      <c r="C39" s="121">
        <v>0</v>
      </c>
      <c r="D39" s="121">
        <v>0</v>
      </c>
      <c r="E39" s="121">
        <f>C39+D39</f>
        <v>0</v>
      </c>
      <c r="F39" s="121">
        <v>1932</v>
      </c>
      <c r="G39" s="121">
        <v>0</v>
      </c>
    </row>
    <row r="40" spans="1:7" s="258" customFormat="1" ht="56.25" x14ac:dyDescent="0.2">
      <c r="A40" s="3"/>
      <c r="B40" s="125" t="s">
        <v>715</v>
      </c>
      <c r="C40" s="121">
        <v>24068.7</v>
      </c>
      <c r="D40" s="121">
        <v>0</v>
      </c>
      <c r="E40" s="121">
        <f>C40+D40</f>
        <v>24068.7</v>
      </c>
      <c r="F40" s="121">
        <v>0</v>
      </c>
      <c r="G40" s="121">
        <v>0</v>
      </c>
    </row>
    <row r="41" spans="1:7" s="258" customFormat="1" ht="75" x14ac:dyDescent="0.2">
      <c r="A41" s="3"/>
      <c r="B41" s="125" t="s">
        <v>737</v>
      </c>
      <c r="C41" s="121">
        <v>0</v>
      </c>
      <c r="D41" s="121">
        <v>1665</v>
      </c>
      <c r="E41" s="121">
        <f t="shared" si="0"/>
        <v>1665</v>
      </c>
      <c r="F41" s="121">
        <v>1665</v>
      </c>
      <c r="G41" s="121">
        <v>1665</v>
      </c>
    </row>
    <row r="42" spans="1:7" s="260" customFormat="1" ht="24.75" customHeight="1" x14ac:dyDescent="0.2">
      <c r="A42" s="12" t="s">
        <v>585</v>
      </c>
      <c r="B42" s="331" t="s">
        <v>586</v>
      </c>
      <c r="C42" s="119">
        <f>C43+C45</f>
        <v>116015.9</v>
      </c>
      <c r="D42" s="119">
        <f>D43+D45</f>
        <v>0</v>
      </c>
      <c r="E42" s="119">
        <f>E43+E45</f>
        <v>116015.9</v>
      </c>
      <c r="F42" s="119">
        <f>F43+F45</f>
        <v>0</v>
      </c>
      <c r="G42" s="119">
        <f>G43+G45</f>
        <v>0</v>
      </c>
    </row>
    <row r="43" spans="1:7" s="260" customFormat="1" ht="75" x14ac:dyDescent="0.2">
      <c r="A43" s="12" t="s">
        <v>561</v>
      </c>
      <c r="B43" s="331" t="s">
        <v>562</v>
      </c>
      <c r="C43" s="119">
        <f>SUM(C44)</f>
        <v>100000</v>
      </c>
      <c r="D43" s="119">
        <f>SUM(D44)</f>
        <v>0</v>
      </c>
      <c r="E43" s="119">
        <f>SUM(E44)</f>
        <v>100000</v>
      </c>
      <c r="F43" s="119">
        <f>SUM(F44)</f>
        <v>0</v>
      </c>
      <c r="G43" s="119">
        <f>SUM(G44)</f>
        <v>0</v>
      </c>
    </row>
    <row r="44" spans="1:7" s="258" customFormat="1" ht="75" x14ac:dyDescent="0.2">
      <c r="A44" s="3"/>
      <c r="B44" s="125" t="s">
        <v>584</v>
      </c>
      <c r="C44" s="121">
        <v>100000</v>
      </c>
      <c r="D44" s="121">
        <v>0</v>
      </c>
      <c r="E44" s="121">
        <f>C44+D44</f>
        <v>100000</v>
      </c>
      <c r="F44" s="121">
        <v>0</v>
      </c>
      <c r="G44" s="121">
        <v>0</v>
      </c>
    </row>
    <row r="45" spans="1:7" s="260" customFormat="1" ht="33" customHeight="1" x14ac:dyDescent="0.2">
      <c r="A45" s="12" t="s">
        <v>589</v>
      </c>
      <c r="B45" s="331" t="s">
        <v>590</v>
      </c>
      <c r="C45" s="119">
        <f>SUM(C46:C52)</f>
        <v>16015.9</v>
      </c>
      <c r="D45" s="119">
        <f>SUM(D46:D52)</f>
        <v>0</v>
      </c>
      <c r="E45" s="119">
        <f>SUM(E46:E52)</f>
        <v>16015.9</v>
      </c>
      <c r="F45" s="119">
        <f>SUM(F46:F52)</f>
        <v>0</v>
      </c>
      <c r="G45" s="119">
        <f>SUM(G46:G52)</f>
        <v>0</v>
      </c>
    </row>
    <row r="46" spans="1:7" s="258" customFormat="1" ht="56.25" x14ac:dyDescent="0.2">
      <c r="A46" s="3"/>
      <c r="B46" s="125" t="s">
        <v>612</v>
      </c>
      <c r="C46" s="121">
        <v>1729.5</v>
      </c>
      <c r="D46" s="121">
        <v>0</v>
      </c>
      <c r="E46" s="121">
        <f t="shared" ref="E46:E52" si="1">C46+D46</f>
        <v>1729.5</v>
      </c>
      <c r="F46" s="121">
        <v>0</v>
      </c>
      <c r="G46" s="121">
        <v>0</v>
      </c>
    </row>
    <row r="47" spans="1:7" s="258" customFormat="1" ht="37.5" x14ac:dyDescent="0.2">
      <c r="A47" s="3"/>
      <c r="B47" s="125" t="s">
        <v>613</v>
      </c>
      <c r="C47" s="121">
        <v>1250</v>
      </c>
      <c r="D47" s="121">
        <v>0</v>
      </c>
      <c r="E47" s="121">
        <f t="shared" si="1"/>
        <v>1250</v>
      </c>
      <c r="F47" s="121">
        <v>0</v>
      </c>
      <c r="G47" s="121">
        <v>0</v>
      </c>
    </row>
    <row r="48" spans="1:7" s="258" customFormat="1" ht="56.25" x14ac:dyDescent="0.2">
      <c r="A48" s="3"/>
      <c r="B48" s="125" t="s">
        <v>614</v>
      </c>
      <c r="C48" s="121">
        <v>784.7</v>
      </c>
      <c r="D48" s="121">
        <v>0</v>
      </c>
      <c r="E48" s="121">
        <f t="shared" si="1"/>
        <v>784.7</v>
      </c>
      <c r="F48" s="121">
        <v>0</v>
      </c>
      <c r="G48" s="121">
        <v>0</v>
      </c>
    </row>
    <row r="49" spans="1:7" s="258" customFormat="1" ht="56.25" x14ac:dyDescent="0.2">
      <c r="A49" s="3"/>
      <c r="B49" s="125" t="s">
        <v>618</v>
      </c>
      <c r="C49" s="121">
        <v>1841.7</v>
      </c>
      <c r="D49" s="121">
        <v>0</v>
      </c>
      <c r="E49" s="121">
        <f t="shared" si="1"/>
        <v>1841.7</v>
      </c>
      <c r="F49" s="121">
        <v>0</v>
      </c>
      <c r="G49" s="121">
        <v>0</v>
      </c>
    </row>
    <row r="50" spans="1:7" s="258" customFormat="1" ht="75" x14ac:dyDescent="0.2">
      <c r="A50" s="3"/>
      <c r="B50" s="125" t="s">
        <v>615</v>
      </c>
      <c r="C50" s="121">
        <v>240</v>
      </c>
      <c r="D50" s="121">
        <v>0</v>
      </c>
      <c r="E50" s="121">
        <f t="shared" si="1"/>
        <v>240</v>
      </c>
      <c r="F50" s="121">
        <v>0</v>
      </c>
      <c r="G50" s="121">
        <v>0</v>
      </c>
    </row>
    <row r="51" spans="1:7" s="258" customFormat="1" ht="56.25" x14ac:dyDescent="0.2">
      <c r="A51" s="3"/>
      <c r="B51" s="125" t="s">
        <v>616</v>
      </c>
      <c r="C51" s="121">
        <v>170</v>
      </c>
      <c r="D51" s="121">
        <v>0</v>
      </c>
      <c r="E51" s="121">
        <f t="shared" si="1"/>
        <v>170</v>
      </c>
      <c r="F51" s="121">
        <v>0</v>
      </c>
      <c r="G51" s="121">
        <v>0</v>
      </c>
    </row>
    <row r="52" spans="1:7" s="258" customFormat="1" ht="56.25" x14ac:dyDescent="0.2">
      <c r="A52" s="3"/>
      <c r="B52" s="125" t="s">
        <v>617</v>
      </c>
      <c r="C52" s="121">
        <v>10000</v>
      </c>
      <c r="D52" s="121">
        <v>0</v>
      </c>
      <c r="E52" s="121">
        <f t="shared" si="1"/>
        <v>10000</v>
      </c>
      <c r="F52" s="121">
        <v>0</v>
      </c>
      <c r="G52" s="121">
        <v>0</v>
      </c>
    </row>
    <row r="53" spans="1:7" s="259" customFormat="1" ht="37.5" x14ac:dyDescent="0.2">
      <c r="A53" s="12" t="s">
        <v>543</v>
      </c>
      <c r="B53" s="13" t="s">
        <v>542</v>
      </c>
      <c r="C53" s="119">
        <f t="shared" ref="C53:G54" si="2">C54</f>
        <v>21253.3</v>
      </c>
      <c r="D53" s="119">
        <f t="shared" si="2"/>
        <v>0</v>
      </c>
      <c r="E53" s="119">
        <f t="shared" si="2"/>
        <v>21253.3</v>
      </c>
      <c r="F53" s="119">
        <f t="shared" si="2"/>
        <v>889.6</v>
      </c>
      <c r="G53" s="119">
        <f t="shared" si="2"/>
        <v>0</v>
      </c>
    </row>
    <row r="54" spans="1:7" s="260" customFormat="1" ht="37.5" x14ac:dyDescent="0.2">
      <c r="A54" s="12" t="s">
        <v>545</v>
      </c>
      <c r="B54" s="13" t="s">
        <v>544</v>
      </c>
      <c r="C54" s="119">
        <f t="shared" si="2"/>
        <v>21253.3</v>
      </c>
      <c r="D54" s="119">
        <f t="shared" si="2"/>
        <v>0</v>
      </c>
      <c r="E54" s="119">
        <f t="shared" si="2"/>
        <v>21253.3</v>
      </c>
      <c r="F54" s="119">
        <f t="shared" si="2"/>
        <v>889.6</v>
      </c>
      <c r="G54" s="119">
        <f t="shared" si="2"/>
        <v>0</v>
      </c>
    </row>
    <row r="55" spans="1:7" s="258" customFormat="1" ht="56.25" x14ac:dyDescent="0.2">
      <c r="A55" s="3"/>
      <c r="B55" s="2" t="s">
        <v>263</v>
      </c>
      <c r="C55" s="121">
        <v>21253.3</v>
      </c>
      <c r="D55" s="121">
        <v>0</v>
      </c>
      <c r="E55" s="121">
        <f>C55+D55</f>
        <v>21253.3</v>
      </c>
      <c r="F55" s="121">
        <v>889.6</v>
      </c>
      <c r="G55" s="121">
        <v>0</v>
      </c>
    </row>
    <row r="56" spans="1:7" s="258" customFormat="1" ht="18.75" x14ac:dyDescent="0.2">
      <c r="A56" s="3"/>
      <c r="B56" s="261" t="s">
        <v>223</v>
      </c>
      <c r="C56" s="119">
        <f>C13</f>
        <v>376329.7</v>
      </c>
      <c r="D56" s="119">
        <f>D13</f>
        <v>1665</v>
      </c>
      <c r="E56" s="119">
        <f>E13</f>
        <v>377994.7</v>
      </c>
      <c r="F56" s="119">
        <f>F13</f>
        <v>152479.4</v>
      </c>
      <c r="G56" s="119">
        <f>G13</f>
        <v>591845</v>
      </c>
    </row>
    <row r="58" spans="1:7" x14ac:dyDescent="0.2">
      <c r="G58" s="255"/>
    </row>
    <row r="59" spans="1:7" x14ac:dyDescent="0.2">
      <c r="D59" s="255"/>
      <c r="E59" s="255"/>
      <c r="F59" s="255"/>
      <c r="G59" s="255"/>
    </row>
    <row r="60" spans="1:7" x14ac:dyDescent="0.2">
      <c r="D60" s="255"/>
      <c r="E60" s="255"/>
      <c r="F60" s="255"/>
      <c r="G60" s="255"/>
    </row>
    <row r="61" spans="1:7" x14ac:dyDescent="0.2">
      <c r="D61" s="255"/>
      <c r="E61" s="255"/>
      <c r="F61" s="255"/>
      <c r="G61" s="255"/>
    </row>
    <row r="62" spans="1:7" x14ac:dyDescent="0.2">
      <c r="D62" s="255"/>
      <c r="E62" s="255"/>
      <c r="F62" s="255"/>
      <c r="G62" s="255"/>
    </row>
    <row r="63" spans="1:7" x14ac:dyDescent="0.2">
      <c r="D63" s="255"/>
      <c r="E63" s="255"/>
      <c r="F63" s="255"/>
      <c r="G63" s="255"/>
    </row>
    <row r="64" spans="1:7" x14ac:dyDescent="0.2">
      <c r="D64" s="255"/>
      <c r="E64" s="255"/>
      <c r="F64" s="255"/>
      <c r="G64" s="255"/>
    </row>
    <row r="65" spans="4:7" x14ac:dyDescent="0.2">
      <c r="D65" s="255"/>
      <c r="E65" s="255"/>
      <c r="F65" s="255"/>
      <c r="G65" s="255"/>
    </row>
    <row r="66" spans="4:7" x14ac:dyDescent="0.2">
      <c r="D66" s="255"/>
      <c r="E66" s="255"/>
      <c r="F66" s="255"/>
      <c r="G66" s="255"/>
    </row>
    <row r="67" spans="4:7" x14ac:dyDescent="0.2">
      <c r="D67" s="255"/>
      <c r="E67" s="255"/>
      <c r="F67" s="255"/>
      <c r="G67" s="255"/>
    </row>
    <row r="68" spans="4:7" x14ac:dyDescent="0.2">
      <c r="D68" s="255"/>
      <c r="E68" s="255"/>
      <c r="F68" s="255"/>
      <c r="G68" s="255"/>
    </row>
    <row r="69" spans="4:7" x14ac:dyDescent="0.2">
      <c r="D69" s="255"/>
      <c r="E69" s="255"/>
      <c r="F69" s="255"/>
      <c r="G69" s="255"/>
    </row>
    <row r="70" spans="4:7" x14ac:dyDescent="0.2">
      <c r="D70" s="255"/>
      <c r="E70" s="255"/>
      <c r="F70" s="255"/>
      <c r="G70" s="255"/>
    </row>
    <row r="71" spans="4:7" x14ac:dyDescent="0.2">
      <c r="D71" s="255"/>
      <c r="E71" s="255"/>
      <c r="F71" s="255"/>
      <c r="G71" s="255"/>
    </row>
    <row r="72" spans="4:7" x14ac:dyDescent="0.2">
      <c r="D72" s="255"/>
      <c r="E72" s="255"/>
      <c r="F72" s="255"/>
      <c r="G72" s="255"/>
    </row>
    <row r="73" spans="4:7" x14ac:dyDescent="0.2">
      <c r="D73" s="255"/>
      <c r="E73" s="255"/>
      <c r="F73" s="255"/>
      <c r="G73" s="255"/>
    </row>
    <row r="74" spans="4:7" x14ac:dyDescent="0.2">
      <c r="D74" s="255"/>
      <c r="E74" s="255"/>
      <c r="F74" s="255"/>
      <c r="G74" s="255"/>
    </row>
    <row r="75" spans="4:7" x14ac:dyDescent="0.2">
      <c r="D75" s="255"/>
      <c r="E75" s="255"/>
      <c r="F75" s="255"/>
      <c r="G75" s="255"/>
    </row>
    <row r="76" spans="4:7" x14ac:dyDescent="0.2">
      <c r="D76" s="255"/>
      <c r="E76" s="255"/>
      <c r="F76" s="255"/>
      <c r="G76" s="255"/>
    </row>
    <row r="77" spans="4:7" x14ac:dyDescent="0.2">
      <c r="D77" s="255"/>
      <c r="E77" s="255"/>
      <c r="F77" s="255"/>
      <c r="G77" s="255"/>
    </row>
    <row r="78" spans="4:7" x14ac:dyDescent="0.2">
      <c r="D78" s="255"/>
      <c r="E78" s="255"/>
      <c r="F78" s="255"/>
      <c r="G78" s="255"/>
    </row>
    <row r="79" spans="4:7" x14ac:dyDescent="0.2">
      <c r="D79" s="255"/>
      <c r="E79" s="255"/>
      <c r="F79" s="255"/>
      <c r="G79" s="255"/>
    </row>
    <row r="80" spans="4:7" x14ac:dyDescent="0.2">
      <c r="D80" s="255"/>
      <c r="E80" s="255"/>
      <c r="F80" s="255"/>
      <c r="G80" s="255"/>
    </row>
    <row r="81" spans="4:7" x14ac:dyDescent="0.2">
      <c r="D81" s="255"/>
      <c r="E81" s="255"/>
      <c r="F81" s="255"/>
      <c r="G81" s="255"/>
    </row>
    <row r="82" spans="4:7" x14ac:dyDescent="0.2">
      <c r="D82" s="255"/>
      <c r="E82" s="255"/>
      <c r="F82" s="255"/>
      <c r="G82" s="255"/>
    </row>
    <row r="83" spans="4:7" x14ac:dyDescent="0.2">
      <c r="D83" s="255"/>
      <c r="E83" s="255"/>
      <c r="F83" s="255"/>
      <c r="G83" s="255"/>
    </row>
    <row r="84" spans="4:7" x14ac:dyDescent="0.2">
      <c r="D84" s="255"/>
      <c r="E84" s="255"/>
      <c r="F84" s="255"/>
      <c r="G84" s="255"/>
    </row>
    <row r="85" spans="4:7" x14ac:dyDescent="0.2">
      <c r="D85" s="255"/>
      <c r="E85" s="255"/>
      <c r="F85" s="255"/>
      <c r="G85" s="255"/>
    </row>
    <row r="86" spans="4:7" x14ac:dyDescent="0.2">
      <c r="D86" s="255"/>
      <c r="E86" s="255"/>
      <c r="F86" s="255"/>
      <c r="G86" s="255"/>
    </row>
    <row r="87" spans="4:7" x14ac:dyDescent="0.2">
      <c r="D87" s="255"/>
      <c r="E87" s="255"/>
      <c r="F87" s="255"/>
      <c r="G87" s="255"/>
    </row>
    <row r="88" spans="4:7" x14ac:dyDescent="0.2">
      <c r="D88" s="255"/>
      <c r="E88" s="255"/>
      <c r="F88" s="255"/>
      <c r="G88" s="255"/>
    </row>
    <row r="89" spans="4:7" x14ac:dyDescent="0.2">
      <c r="D89" s="255"/>
      <c r="E89" s="255"/>
      <c r="F89" s="255"/>
      <c r="G89" s="255"/>
    </row>
    <row r="90" spans="4:7" x14ac:dyDescent="0.2">
      <c r="D90" s="255"/>
      <c r="E90" s="255"/>
      <c r="F90" s="255"/>
      <c r="G90" s="255"/>
    </row>
    <row r="91" spans="4:7" x14ac:dyDescent="0.2">
      <c r="D91" s="255"/>
      <c r="E91" s="255"/>
      <c r="F91" s="255"/>
      <c r="G91" s="255"/>
    </row>
    <row r="92" spans="4:7" x14ac:dyDescent="0.2">
      <c r="D92" s="255"/>
      <c r="E92" s="255"/>
      <c r="F92" s="255"/>
      <c r="G92" s="255"/>
    </row>
    <row r="93" spans="4:7" x14ac:dyDescent="0.2">
      <c r="D93" s="255"/>
      <c r="E93" s="255"/>
      <c r="F93" s="255"/>
      <c r="G93" s="255"/>
    </row>
    <row r="94" spans="4:7" x14ac:dyDescent="0.2">
      <c r="D94" s="255"/>
      <c r="E94" s="255"/>
      <c r="F94" s="255"/>
      <c r="G94" s="255"/>
    </row>
    <row r="95" spans="4:7" x14ac:dyDescent="0.2">
      <c r="D95" s="255"/>
      <c r="E95" s="255"/>
      <c r="F95" s="255"/>
      <c r="G95" s="255"/>
    </row>
    <row r="96" spans="4:7" x14ac:dyDescent="0.2">
      <c r="D96" s="255"/>
      <c r="E96" s="255"/>
      <c r="F96" s="255"/>
      <c r="G96" s="255"/>
    </row>
    <row r="97" spans="4:7" x14ac:dyDescent="0.2">
      <c r="D97" s="255"/>
      <c r="E97" s="255"/>
      <c r="F97" s="255"/>
      <c r="G97" s="255"/>
    </row>
    <row r="98" spans="4:7" x14ac:dyDescent="0.2">
      <c r="D98" s="255"/>
      <c r="E98" s="255"/>
      <c r="F98" s="255"/>
      <c r="G98" s="255"/>
    </row>
  </sheetData>
  <autoFilter ref="A12:B56"/>
  <mergeCells count="5">
    <mergeCell ref="A10:G10"/>
    <mergeCell ref="B11:B12"/>
    <mergeCell ref="A11:A12"/>
    <mergeCell ref="E11:G11"/>
    <mergeCell ref="C11:D11"/>
  </mergeCells>
  <printOptions horizontalCentered="1"/>
  <pageMargins left="0.31496062992125984" right="0.31496062992125984" top="0.74803149606299213" bottom="0.23622047244094491" header="0.39370078740157483" footer="0.23622047244094491"/>
  <pageSetup paperSize="9" scale="71" fitToHeight="6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834"/>
  <sheetViews>
    <sheetView topLeftCell="A4" zoomScale="75" zoomScaleNormal="75" workbookViewId="0">
      <pane xSplit="1" ySplit="9" topLeftCell="B40" activePane="bottomRight" state="frozen"/>
      <selection activeCell="B102" sqref="B102:C102"/>
      <selection pane="topRight" activeCell="B102" sqref="B102:C102"/>
      <selection pane="bottomLeft" activeCell="B102" sqref="B102:C102"/>
      <selection pane="bottomRight" activeCell="E41" sqref="E41"/>
    </sheetView>
  </sheetViews>
  <sheetFormatPr defaultRowHeight="16.5" x14ac:dyDescent="0.25"/>
  <cols>
    <col min="1" max="1" width="15.42578125" style="202" customWidth="1"/>
    <col min="2" max="2" width="29.5703125" style="203" customWidth="1"/>
    <col min="3" max="3" width="100.5703125" style="204" customWidth="1"/>
    <col min="4" max="16384" width="9.140625" style="180"/>
  </cols>
  <sheetData>
    <row r="1" spans="1:3" s="10" customFormat="1" ht="15" customHeight="1" x14ac:dyDescent="0.35">
      <c r="A1" s="110"/>
      <c r="B1" s="9"/>
      <c r="C1" s="1" t="s">
        <v>3</v>
      </c>
    </row>
    <row r="2" spans="1:3" s="10" customFormat="1" ht="15" customHeight="1" x14ac:dyDescent="0.35">
      <c r="A2" s="110"/>
      <c r="B2" s="9"/>
      <c r="C2" s="1" t="s">
        <v>4</v>
      </c>
    </row>
    <row r="3" spans="1:3" s="10" customFormat="1" ht="15" customHeight="1" x14ac:dyDescent="0.35">
      <c r="A3" s="110"/>
      <c r="B3" s="9"/>
      <c r="C3" s="1" t="s">
        <v>1</v>
      </c>
    </row>
    <row r="4" spans="1:3" s="10" customFormat="1" ht="15" customHeight="1" x14ac:dyDescent="0.35">
      <c r="A4" s="110"/>
      <c r="B4" s="9"/>
      <c r="C4" s="15" t="s">
        <v>492</v>
      </c>
    </row>
    <row r="5" spans="1:3" s="11" customFormat="1" ht="15" customHeight="1" x14ac:dyDescent="0.25">
      <c r="A5" s="111"/>
      <c r="B5" s="1"/>
      <c r="C5" s="1" t="s">
        <v>236</v>
      </c>
    </row>
    <row r="6" spans="1:3" ht="15" customHeight="1" x14ac:dyDescent="0.25">
      <c r="A6" s="177"/>
      <c r="B6" s="178"/>
      <c r="C6" s="179"/>
    </row>
    <row r="7" spans="1:3" ht="15" customHeight="1" x14ac:dyDescent="0.25">
      <c r="A7" s="177"/>
      <c r="B7" s="178"/>
      <c r="C7" s="179"/>
    </row>
    <row r="8" spans="1:3" s="10" customFormat="1" ht="15" customHeight="1" x14ac:dyDescent="0.35">
      <c r="A8" s="421"/>
      <c r="B8" s="421"/>
      <c r="C8" s="421"/>
    </row>
    <row r="9" spans="1:3" s="10" customFormat="1" ht="67.5" customHeight="1" x14ac:dyDescent="0.35">
      <c r="A9" s="422" t="s">
        <v>533</v>
      </c>
      <c r="B9" s="422"/>
      <c r="C9" s="422"/>
    </row>
    <row r="10" spans="1:3" ht="19.5" x14ac:dyDescent="0.2">
      <c r="A10" s="181"/>
      <c r="B10" s="181"/>
      <c r="C10" s="144"/>
    </row>
    <row r="11" spans="1:3" s="182" customFormat="1" ht="12.75" x14ac:dyDescent="0.2">
      <c r="A11" s="416" t="s">
        <v>237</v>
      </c>
      <c r="B11" s="416"/>
      <c r="C11" s="416" t="s">
        <v>355</v>
      </c>
    </row>
    <row r="12" spans="1:3" s="183" customFormat="1" ht="38.25" x14ac:dyDescent="0.2">
      <c r="A12" s="117" t="s">
        <v>238</v>
      </c>
      <c r="B12" s="117" t="s">
        <v>239</v>
      </c>
      <c r="C12" s="416"/>
    </row>
    <row r="13" spans="1:3" s="185" customFormat="1" ht="42" customHeight="1" x14ac:dyDescent="0.2">
      <c r="A13" s="184" t="s">
        <v>61</v>
      </c>
      <c r="B13" s="420" t="s">
        <v>240</v>
      </c>
      <c r="C13" s="420"/>
    </row>
    <row r="14" spans="1:3" s="187" customFormat="1" ht="34.5" customHeight="1" x14ac:dyDescent="0.2">
      <c r="A14" s="186" t="s">
        <v>61</v>
      </c>
      <c r="B14" s="160" t="s">
        <v>241</v>
      </c>
      <c r="C14" s="2" t="s">
        <v>242</v>
      </c>
    </row>
    <row r="15" spans="1:3" s="187" customFormat="1" ht="37.5" x14ac:dyDescent="0.2">
      <c r="A15" s="186" t="s">
        <v>61</v>
      </c>
      <c r="B15" s="160" t="s">
        <v>243</v>
      </c>
      <c r="C15" s="2" t="s">
        <v>244</v>
      </c>
    </row>
    <row r="16" spans="1:3" s="189" customFormat="1" ht="56.25" x14ac:dyDescent="0.3">
      <c r="A16" s="186" t="s">
        <v>61</v>
      </c>
      <c r="B16" s="160" t="s">
        <v>359</v>
      </c>
      <c r="C16" s="188" t="s">
        <v>462</v>
      </c>
    </row>
    <row r="17" spans="1:4" s="185" customFormat="1" ht="34.5" customHeight="1" x14ac:dyDescent="0.2">
      <c r="A17" s="184" t="s">
        <v>73</v>
      </c>
      <c r="B17" s="420" t="s">
        <v>246</v>
      </c>
      <c r="C17" s="420"/>
    </row>
    <row r="18" spans="1:4" s="185" customFormat="1" ht="37.5" x14ac:dyDescent="0.2">
      <c r="A18" s="186" t="s">
        <v>73</v>
      </c>
      <c r="B18" s="160" t="s">
        <v>289</v>
      </c>
      <c r="C18" s="125" t="s">
        <v>290</v>
      </c>
    </row>
    <row r="19" spans="1:4" s="185" customFormat="1" ht="56.25" x14ac:dyDescent="0.2">
      <c r="A19" s="186" t="s">
        <v>73</v>
      </c>
      <c r="B19" s="160" t="s">
        <v>247</v>
      </c>
      <c r="C19" s="125" t="s">
        <v>463</v>
      </c>
    </row>
    <row r="20" spans="1:4" s="185" customFormat="1" ht="112.5" x14ac:dyDescent="0.2">
      <c r="A20" s="186" t="s">
        <v>73</v>
      </c>
      <c r="B20" s="160" t="s">
        <v>555</v>
      </c>
      <c r="C20" s="321" t="s">
        <v>556</v>
      </c>
    </row>
    <row r="21" spans="1:4" s="185" customFormat="1" ht="75" x14ac:dyDescent="0.2">
      <c r="A21" s="186" t="s">
        <v>73</v>
      </c>
      <c r="B21" s="160" t="s">
        <v>248</v>
      </c>
      <c r="C21" s="2" t="s">
        <v>464</v>
      </c>
    </row>
    <row r="22" spans="1:4" s="185" customFormat="1" ht="37.5" x14ac:dyDescent="0.2">
      <c r="A22" s="186" t="s">
        <v>73</v>
      </c>
      <c r="B22" s="160" t="s">
        <v>249</v>
      </c>
      <c r="C22" s="2" t="s">
        <v>465</v>
      </c>
    </row>
    <row r="23" spans="1:4" s="187" customFormat="1" ht="37.5" x14ac:dyDescent="0.2">
      <c r="A23" s="186" t="s">
        <v>73</v>
      </c>
      <c r="B23" s="160" t="s">
        <v>250</v>
      </c>
      <c r="C23" s="2" t="s">
        <v>251</v>
      </c>
      <c r="D23" s="185"/>
    </row>
    <row r="24" spans="1:4" s="185" customFormat="1" ht="37.5" x14ac:dyDescent="0.2">
      <c r="A24" s="186" t="s">
        <v>73</v>
      </c>
      <c r="B24" s="160" t="s">
        <v>243</v>
      </c>
      <c r="C24" s="2" t="s">
        <v>244</v>
      </c>
    </row>
    <row r="25" spans="1:4" s="185" customFormat="1" ht="33" customHeight="1" x14ac:dyDescent="0.2">
      <c r="A25" s="186" t="s">
        <v>73</v>
      </c>
      <c r="B25" s="160" t="s">
        <v>252</v>
      </c>
      <c r="C25" s="2" t="s">
        <v>253</v>
      </c>
    </row>
    <row r="26" spans="1:4" s="185" customFormat="1" ht="75" x14ac:dyDescent="0.2">
      <c r="A26" s="186" t="s">
        <v>73</v>
      </c>
      <c r="B26" s="160" t="s">
        <v>254</v>
      </c>
      <c r="C26" s="2" t="s">
        <v>255</v>
      </c>
    </row>
    <row r="27" spans="1:4" s="185" customFormat="1" ht="56.25" x14ac:dyDescent="0.2">
      <c r="A27" s="186" t="s">
        <v>73</v>
      </c>
      <c r="B27" s="160" t="s">
        <v>466</v>
      </c>
      <c r="C27" s="2" t="s">
        <v>467</v>
      </c>
    </row>
    <row r="28" spans="1:4" s="185" customFormat="1" ht="75" x14ac:dyDescent="0.2">
      <c r="A28" s="186" t="s">
        <v>73</v>
      </c>
      <c r="B28" s="160" t="s">
        <v>468</v>
      </c>
      <c r="C28" s="2" t="s">
        <v>469</v>
      </c>
    </row>
    <row r="29" spans="1:4" s="185" customFormat="1" ht="75" x14ac:dyDescent="0.2">
      <c r="A29" s="186" t="s">
        <v>73</v>
      </c>
      <c r="B29" s="160" t="s">
        <v>470</v>
      </c>
      <c r="C29" s="2" t="s">
        <v>471</v>
      </c>
    </row>
    <row r="30" spans="1:4" s="185" customFormat="1" ht="150" x14ac:dyDescent="0.2">
      <c r="A30" s="186" t="s">
        <v>73</v>
      </c>
      <c r="B30" s="160" t="s">
        <v>472</v>
      </c>
      <c r="C30" s="2" t="s">
        <v>557</v>
      </c>
    </row>
    <row r="31" spans="1:4" s="185" customFormat="1" ht="131.25" x14ac:dyDescent="0.2">
      <c r="A31" s="186" t="s">
        <v>73</v>
      </c>
      <c r="B31" s="160" t="s">
        <v>474</v>
      </c>
      <c r="C31" s="2" t="s">
        <v>475</v>
      </c>
    </row>
    <row r="32" spans="1:4" s="185" customFormat="1" ht="93.75" x14ac:dyDescent="0.2">
      <c r="A32" s="186" t="s">
        <v>73</v>
      </c>
      <c r="B32" s="160" t="s">
        <v>476</v>
      </c>
      <c r="C32" s="2" t="s">
        <v>477</v>
      </c>
    </row>
    <row r="33" spans="1:4" s="185" customFormat="1" ht="75" x14ac:dyDescent="0.2">
      <c r="A33" s="186" t="s">
        <v>73</v>
      </c>
      <c r="B33" s="160" t="s">
        <v>478</v>
      </c>
      <c r="C33" s="2" t="s">
        <v>479</v>
      </c>
    </row>
    <row r="34" spans="1:4" s="185" customFormat="1" ht="131.25" x14ac:dyDescent="0.3">
      <c r="A34" s="186" t="s">
        <v>73</v>
      </c>
      <c r="B34" s="160" t="s">
        <v>558</v>
      </c>
      <c r="C34" s="322" t="s">
        <v>559</v>
      </c>
    </row>
    <row r="35" spans="1:4" s="185" customFormat="1" ht="56.25" x14ac:dyDescent="0.2">
      <c r="A35" s="186" t="s">
        <v>73</v>
      </c>
      <c r="B35" s="160" t="s">
        <v>480</v>
      </c>
      <c r="C35" s="2" t="s">
        <v>481</v>
      </c>
    </row>
    <row r="36" spans="1:4" s="185" customFormat="1" ht="33" customHeight="1" x14ac:dyDescent="0.2">
      <c r="A36" s="186" t="s">
        <v>73</v>
      </c>
      <c r="B36" s="160" t="s">
        <v>241</v>
      </c>
      <c r="C36" s="2" t="s">
        <v>242</v>
      </c>
    </row>
    <row r="37" spans="1:4" s="185" customFormat="1" ht="33" customHeight="1" x14ac:dyDescent="0.2">
      <c r="A37" s="186" t="s">
        <v>73</v>
      </c>
      <c r="B37" s="160" t="s">
        <v>256</v>
      </c>
      <c r="C37" s="2" t="s">
        <v>257</v>
      </c>
    </row>
    <row r="38" spans="1:4" s="189" customFormat="1" ht="33" customHeight="1" x14ac:dyDescent="0.3">
      <c r="A38" s="186" t="s">
        <v>73</v>
      </c>
      <c r="B38" s="160" t="s">
        <v>482</v>
      </c>
      <c r="C38" s="2" t="s">
        <v>483</v>
      </c>
      <c r="D38" s="185"/>
    </row>
    <row r="39" spans="1:4" s="185" customFormat="1" ht="37.5" x14ac:dyDescent="0.2">
      <c r="A39" s="186" t="s">
        <v>73</v>
      </c>
      <c r="B39" s="160" t="s">
        <v>484</v>
      </c>
      <c r="C39" s="155" t="s">
        <v>258</v>
      </c>
    </row>
    <row r="40" spans="1:4" s="185" customFormat="1" ht="75" x14ac:dyDescent="0.2">
      <c r="A40" s="186" t="s">
        <v>73</v>
      </c>
      <c r="B40" s="160" t="s">
        <v>360</v>
      </c>
      <c r="C40" s="155" t="s">
        <v>259</v>
      </c>
    </row>
    <row r="41" spans="1:4" s="185" customFormat="1" ht="112.5" x14ac:dyDescent="0.2">
      <c r="A41" s="186" t="s">
        <v>73</v>
      </c>
      <c r="B41" s="160" t="s">
        <v>361</v>
      </c>
      <c r="C41" s="188" t="s">
        <v>398</v>
      </c>
    </row>
    <row r="42" spans="1:4" s="185" customFormat="1" ht="75" x14ac:dyDescent="0.2">
      <c r="A42" s="186" t="s">
        <v>73</v>
      </c>
      <c r="B42" s="160" t="s">
        <v>362</v>
      </c>
      <c r="C42" s="190" t="s">
        <v>399</v>
      </c>
    </row>
    <row r="43" spans="1:4" s="185" customFormat="1" ht="37.5" x14ac:dyDescent="0.2">
      <c r="A43" s="186" t="s">
        <v>73</v>
      </c>
      <c r="B43" s="160" t="s">
        <v>364</v>
      </c>
      <c r="C43" s="155" t="s">
        <v>356</v>
      </c>
    </row>
    <row r="44" spans="1:4" s="185" customFormat="1" ht="36.75" customHeight="1" x14ac:dyDescent="0.2">
      <c r="A44" s="186" t="s">
        <v>73</v>
      </c>
      <c r="B44" s="160" t="s">
        <v>560</v>
      </c>
      <c r="C44" s="155" t="s">
        <v>522</v>
      </c>
    </row>
    <row r="45" spans="1:4" s="189" customFormat="1" ht="37.5" x14ac:dyDescent="0.3">
      <c r="A45" s="186" t="s">
        <v>73</v>
      </c>
      <c r="B45" s="160" t="s">
        <v>365</v>
      </c>
      <c r="C45" s="155" t="s">
        <v>485</v>
      </c>
      <c r="D45" s="185"/>
    </row>
    <row r="46" spans="1:4" s="189" customFormat="1" ht="30" customHeight="1" x14ac:dyDescent="0.3">
      <c r="A46" s="186" t="s">
        <v>73</v>
      </c>
      <c r="B46" s="160" t="s">
        <v>363</v>
      </c>
      <c r="C46" s="155" t="s">
        <v>260</v>
      </c>
      <c r="D46" s="185"/>
    </row>
    <row r="47" spans="1:4" s="189" customFormat="1" ht="75" x14ac:dyDescent="0.3">
      <c r="A47" s="186" t="s">
        <v>73</v>
      </c>
      <c r="B47" s="160" t="s">
        <v>366</v>
      </c>
      <c r="C47" s="188" t="s">
        <v>261</v>
      </c>
      <c r="D47" s="185"/>
    </row>
    <row r="48" spans="1:4" s="185" customFormat="1" ht="75" x14ac:dyDescent="0.2">
      <c r="A48" s="323">
        <v>110</v>
      </c>
      <c r="B48" s="323" t="s">
        <v>650</v>
      </c>
      <c r="C48" s="324" t="s">
        <v>562</v>
      </c>
    </row>
    <row r="49" spans="1:4" s="185" customFormat="1" ht="37.5" x14ac:dyDescent="0.2">
      <c r="A49" s="186" t="s">
        <v>73</v>
      </c>
      <c r="B49" s="160" t="s">
        <v>367</v>
      </c>
      <c r="C49" s="188" t="s">
        <v>262</v>
      </c>
    </row>
    <row r="50" spans="1:4" s="185" customFormat="1" ht="37.5" x14ac:dyDescent="0.2">
      <c r="A50" s="186" t="s">
        <v>73</v>
      </c>
      <c r="B50" s="160" t="s">
        <v>379</v>
      </c>
      <c r="C50" s="188" t="s">
        <v>263</v>
      </c>
    </row>
    <row r="51" spans="1:4" s="185" customFormat="1" ht="37.5" x14ac:dyDescent="0.2">
      <c r="A51" s="186" t="s">
        <v>73</v>
      </c>
      <c r="B51" s="160" t="s">
        <v>380</v>
      </c>
      <c r="C51" s="188" t="s">
        <v>264</v>
      </c>
    </row>
    <row r="52" spans="1:4" s="185" customFormat="1" ht="75" x14ac:dyDescent="0.2">
      <c r="A52" s="186" t="s">
        <v>73</v>
      </c>
      <c r="B52" s="160" t="s">
        <v>374</v>
      </c>
      <c r="C52" s="188" t="s">
        <v>265</v>
      </c>
    </row>
    <row r="53" spans="1:4" s="185" customFormat="1" ht="37.5" x14ac:dyDescent="0.2">
      <c r="A53" s="186" t="s">
        <v>73</v>
      </c>
      <c r="B53" s="160" t="s">
        <v>375</v>
      </c>
      <c r="C53" s="188" t="s">
        <v>266</v>
      </c>
    </row>
    <row r="54" spans="1:4" s="185" customFormat="1" ht="31.5" customHeight="1" x14ac:dyDescent="0.2">
      <c r="A54" s="186" t="s">
        <v>73</v>
      </c>
      <c r="B54" s="160" t="s">
        <v>376</v>
      </c>
      <c r="C54" s="188" t="s">
        <v>224</v>
      </c>
    </row>
    <row r="55" spans="1:4" s="185" customFormat="1" ht="37.5" x14ac:dyDescent="0.2">
      <c r="A55" s="186" t="s">
        <v>73</v>
      </c>
      <c r="B55" s="160" t="s">
        <v>378</v>
      </c>
      <c r="C55" s="188" t="s">
        <v>267</v>
      </c>
    </row>
    <row r="56" spans="1:4" s="185" customFormat="1" ht="37.5" x14ac:dyDescent="0.2">
      <c r="A56" s="186" t="s">
        <v>73</v>
      </c>
      <c r="B56" s="160" t="s">
        <v>377</v>
      </c>
      <c r="C56" s="188" t="s">
        <v>268</v>
      </c>
    </row>
    <row r="57" spans="1:4" s="185" customFormat="1" ht="56.25" x14ac:dyDescent="0.2">
      <c r="A57" s="186" t="s">
        <v>73</v>
      </c>
      <c r="B57" s="160" t="s">
        <v>486</v>
      </c>
      <c r="C57" s="188" t="s">
        <v>462</v>
      </c>
    </row>
    <row r="58" spans="1:4" s="187" customFormat="1" ht="37.5" x14ac:dyDescent="0.2">
      <c r="A58" s="186" t="s">
        <v>73</v>
      </c>
      <c r="B58" s="160" t="s">
        <v>368</v>
      </c>
      <c r="C58" s="155" t="s">
        <v>357</v>
      </c>
      <c r="D58" s="185"/>
    </row>
    <row r="59" spans="1:4" s="187" customFormat="1" ht="56.25" x14ac:dyDescent="0.2">
      <c r="A59" s="186" t="s">
        <v>73</v>
      </c>
      <c r="B59" s="160" t="s">
        <v>369</v>
      </c>
      <c r="C59" s="155" t="s">
        <v>358</v>
      </c>
      <c r="D59" s="185"/>
    </row>
    <row r="60" spans="1:4" s="185" customFormat="1" ht="75" x14ac:dyDescent="0.2">
      <c r="A60" s="323">
        <v>110</v>
      </c>
      <c r="B60" s="323" t="s">
        <v>565</v>
      </c>
      <c r="C60" s="324" t="s">
        <v>566</v>
      </c>
    </row>
    <row r="61" spans="1:4" s="185" customFormat="1" ht="56.25" x14ac:dyDescent="0.2">
      <c r="A61" s="186" t="s">
        <v>73</v>
      </c>
      <c r="B61" s="160" t="s">
        <v>370</v>
      </c>
      <c r="C61" s="188" t="s">
        <v>269</v>
      </c>
    </row>
    <row r="62" spans="1:4" s="185" customFormat="1" ht="18.75" x14ac:dyDescent="0.2">
      <c r="A62" s="184" t="s">
        <v>270</v>
      </c>
      <c r="B62" s="420" t="s">
        <v>271</v>
      </c>
      <c r="C62" s="420"/>
    </row>
    <row r="63" spans="1:4" s="185" customFormat="1" ht="37.5" x14ac:dyDescent="0.2">
      <c r="A63" s="186" t="s">
        <v>270</v>
      </c>
      <c r="B63" s="160" t="s">
        <v>243</v>
      </c>
      <c r="C63" s="2" t="s">
        <v>244</v>
      </c>
    </row>
    <row r="64" spans="1:4" s="185" customFormat="1" ht="36" customHeight="1" x14ac:dyDescent="0.2">
      <c r="A64" s="186" t="s">
        <v>270</v>
      </c>
      <c r="B64" s="160" t="s">
        <v>241</v>
      </c>
      <c r="C64" s="2" t="s">
        <v>242</v>
      </c>
    </row>
    <row r="65" spans="1:3" s="185" customFormat="1" ht="75" x14ac:dyDescent="0.2">
      <c r="A65" s="186" t="s">
        <v>270</v>
      </c>
      <c r="B65" s="160" t="s">
        <v>468</v>
      </c>
      <c r="C65" s="2" t="s">
        <v>469</v>
      </c>
    </row>
    <row r="66" spans="1:3" s="185" customFormat="1" ht="75" x14ac:dyDescent="0.2">
      <c r="A66" s="186" t="s">
        <v>270</v>
      </c>
      <c r="B66" s="160" t="s">
        <v>470</v>
      </c>
      <c r="C66" s="2" t="s">
        <v>471</v>
      </c>
    </row>
    <row r="67" spans="1:3" s="185" customFormat="1" ht="75" x14ac:dyDescent="0.2">
      <c r="A67" s="186" t="s">
        <v>270</v>
      </c>
      <c r="B67" s="160" t="s">
        <v>472</v>
      </c>
      <c r="C67" s="2" t="s">
        <v>473</v>
      </c>
    </row>
    <row r="68" spans="1:3" s="191" customFormat="1" ht="93.75" x14ac:dyDescent="0.25">
      <c r="A68" s="186" t="s">
        <v>270</v>
      </c>
      <c r="B68" s="160" t="s">
        <v>476</v>
      </c>
      <c r="C68" s="2" t="s">
        <v>477</v>
      </c>
    </row>
    <row r="69" spans="1:3" s="185" customFormat="1" ht="37.5" x14ac:dyDescent="0.2">
      <c r="A69" s="186" t="s">
        <v>270</v>
      </c>
      <c r="B69" s="160" t="s">
        <v>371</v>
      </c>
      <c r="C69" s="155" t="s">
        <v>272</v>
      </c>
    </row>
    <row r="70" spans="1:3" s="185" customFormat="1" ht="37.5" x14ac:dyDescent="0.2">
      <c r="A70" s="186" t="s">
        <v>270</v>
      </c>
      <c r="B70" s="160" t="s">
        <v>567</v>
      </c>
      <c r="C70" s="155" t="s">
        <v>568</v>
      </c>
    </row>
    <row r="71" spans="1:3" s="185" customFormat="1" ht="36.75" customHeight="1" x14ac:dyDescent="0.2">
      <c r="A71" s="186" t="s">
        <v>270</v>
      </c>
      <c r="B71" s="160" t="s">
        <v>363</v>
      </c>
      <c r="C71" s="155" t="s">
        <v>260</v>
      </c>
    </row>
    <row r="72" spans="1:3" s="185" customFormat="1" ht="56.25" x14ac:dyDescent="0.2">
      <c r="A72" s="186" t="s">
        <v>270</v>
      </c>
      <c r="B72" s="160" t="s">
        <v>372</v>
      </c>
      <c r="C72" s="188" t="s">
        <v>273</v>
      </c>
    </row>
    <row r="73" spans="1:3" s="185" customFormat="1" ht="75" x14ac:dyDescent="0.2">
      <c r="A73" s="186" t="s">
        <v>270</v>
      </c>
      <c r="B73" s="160" t="s">
        <v>366</v>
      </c>
      <c r="C73" s="188" t="s">
        <v>261</v>
      </c>
    </row>
    <row r="74" spans="1:3" s="185" customFormat="1" ht="37.5" x14ac:dyDescent="0.2">
      <c r="A74" s="186" t="s">
        <v>270</v>
      </c>
      <c r="B74" s="160" t="s">
        <v>367</v>
      </c>
      <c r="C74" s="188" t="s">
        <v>262</v>
      </c>
    </row>
    <row r="75" spans="1:3" s="185" customFormat="1" ht="93.75" x14ac:dyDescent="0.2">
      <c r="A75" s="186" t="s">
        <v>270</v>
      </c>
      <c r="B75" s="160" t="s">
        <v>381</v>
      </c>
      <c r="C75" s="188" t="s">
        <v>274</v>
      </c>
    </row>
    <row r="76" spans="1:3" s="185" customFormat="1" ht="56.25" x14ac:dyDescent="0.2">
      <c r="A76" s="186" t="s">
        <v>270</v>
      </c>
      <c r="B76" s="160" t="s">
        <v>359</v>
      </c>
      <c r="C76" s="188" t="s">
        <v>245</v>
      </c>
    </row>
    <row r="77" spans="1:3" s="185" customFormat="1" ht="56.25" x14ac:dyDescent="0.2">
      <c r="A77" s="186" t="s">
        <v>270</v>
      </c>
      <c r="B77" s="160" t="s">
        <v>370</v>
      </c>
      <c r="C77" s="188" t="s">
        <v>269</v>
      </c>
    </row>
    <row r="78" spans="1:3" s="185" customFormat="1" ht="42.75" customHeight="1" x14ac:dyDescent="0.2">
      <c r="A78" s="184" t="s">
        <v>275</v>
      </c>
      <c r="B78" s="420" t="s">
        <v>276</v>
      </c>
      <c r="C78" s="420"/>
    </row>
    <row r="79" spans="1:3" s="185" customFormat="1" ht="56.25" x14ac:dyDescent="0.2">
      <c r="A79" s="186" t="s">
        <v>275</v>
      </c>
      <c r="B79" s="160" t="s">
        <v>277</v>
      </c>
      <c r="C79" s="2" t="s">
        <v>278</v>
      </c>
    </row>
    <row r="80" spans="1:3" s="185" customFormat="1" ht="75" x14ac:dyDescent="0.2">
      <c r="A80" s="186" t="s">
        <v>275</v>
      </c>
      <c r="B80" s="160" t="s">
        <v>279</v>
      </c>
      <c r="C80" s="125" t="s">
        <v>280</v>
      </c>
    </row>
    <row r="81" spans="1:3" s="185" customFormat="1" ht="93.75" x14ac:dyDescent="0.2">
      <c r="A81" s="186" t="s">
        <v>275</v>
      </c>
      <c r="B81" s="160" t="s">
        <v>281</v>
      </c>
      <c r="C81" s="125" t="s">
        <v>282</v>
      </c>
    </row>
    <row r="82" spans="1:3" s="185" customFormat="1" ht="93.75" x14ac:dyDescent="0.2">
      <c r="A82" s="186" t="s">
        <v>275</v>
      </c>
      <c r="B82" s="160" t="s">
        <v>283</v>
      </c>
      <c r="C82" s="125" t="s">
        <v>284</v>
      </c>
    </row>
    <row r="83" spans="1:3" s="185" customFormat="1" ht="75" x14ac:dyDescent="0.2">
      <c r="A83" s="186" t="s">
        <v>275</v>
      </c>
      <c r="B83" s="160" t="s">
        <v>285</v>
      </c>
      <c r="C83" s="125" t="s">
        <v>286</v>
      </c>
    </row>
    <row r="84" spans="1:3" s="192" customFormat="1" ht="93.75" x14ac:dyDescent="0.2">
      <c r="A84" s="186" t="s">
        <v>275</v>
      </c>
      <c r="B84" s="160" t="s">
        <v>287</v>
      </c>
      <c r="C84" s="125" t="s">
        <v>288</v>
      </c>
    </row>
    <row r="85" spans="1:3" s="192" customFormat="1" ht="37.5" x14ac:dyDescent="0.2">
      <c r="A85" s="186" t="s">
        <v>275</v>
      </c>
      <c r="B85" s="160" t="s">
        <v>289</v>
      </c>
      <c r="C85" s="125" t="s">
        <v>290</v>
      </c>
    </row>
    <row r="86" spans="1:3" s="185" customFormat="1" ht="56.25" x14ac:dyDescent="0.2">
      <c r="A86" s="186" t="s">
        <v>275</v>
      </c>
      <c r="B86" s="160" t="s">
        <v>291</v>
      </c>
      <c r="C86" s="125" t="s">
        <v>292</v>
      </c>
    </row>
    <row r="87" spans="1:3" s="185" customFormat="1" ht="56.25" x14ac:dyDescent="0.2">
      <c r="A87" s="186" t="s">
        <v>275</v>
      </c>
      <c r="B87" s="160" t="s">
        <v>293</v>
      </c>
      <c r="C87" s="125" t="s">
        <v>294</v>
      </c>
    </row>
    <row r="88" spans="1:3" s="185" customFormat="1" ht="56.25" x14ac:dyDescent="0.2">
      <c r="A88" s="186" t="s">
        <v>275</v>
      </c>
      <c r="B88" s="160" t="s">
        <v>295</v>
      </c>
      <c r="C88" s="2" t="s">
        <v>296</v>
      </c>
    </row>
    <row r="89" spans="1:3" s="185" customFormat="1" ht="43.5" customHeight="1" x14ac:dyDescent="0.2">
      <c r="A89" s="186" t="s">
        <v>275</v>
      </c>
      <c r="B89" s="160" t="s">
        <v>243</v>
      </c>
      <c r="C89" s="2" t="s">
        <v>244</v>
      </c>
    </row>
    <row r="90" spans="1:3" s="185" customFormat="1" ht="33.75" customHeight="1" x14ac:dyDescent="0.2">
      <c r="A90" s="186" t="s">
        <v>275</v>
      </c>
      <c r="B90" s="160" t="s">
        <v>252</v>
      </c>
      <c r="C90" s="2" t="s">
        <v>253</v>
      </c>
    </row>
    <row r="91" spans="1:3" s="185" customFormat="1" ht="93.75" x14ac:dyDescent="0.2">
      <c r="A91" s="186" t="s">
        <v>275</v>
      </c>
      <c r="B91" s="160" t="s">
        <v>297</v>
      </c>
      <c r="C91" s="2" t="s">
        <v>298</v>
      </c>
    </row>
    <row r="92" spans="1:3" s="185" customFormat="1" ht="93.75" x14ac:dyDescent="0.2">
      <c r="A92" s="186" t="s">
        <v>275</v>
      </c>
      <c r="B92" s="160" t="s">
        <v>299</v>
      </c>
      <c r="C92" s="2" t="s">
        <v>300</v>
      </c>
    </row>
    <row r="93" spans="1:3" s="185" customFormat="1" ht="56.25" x14ac:dyDescent="0.2">
      <c r="A93" s="186" t="s">
        <v>275</v>
      </c>
      <c r="B93" s="160" t="s">
        <v>301</v>
      </c>
      <c r="C93" s="2" t="s">
        <v>302</v>
      </c>
    </row>
    <row r="94" spans="1:3" s="185" customFormat="1" ht="56.25" x14ac:dyDescent="0.2">
      <c r="A94" s="186" t="s">
        <v>275</v>
      </c>
      <c r="B94" s="160" t="s">
        <v>303</v>
      </c>
      <c r="C94" s="2" t="s">
        <v>304</v>
      </c>
    </row>
    <row r="95" spans="1:3" s="185" customFormat="1" ht="56.25" x14ac:dyDescent="0.2">
      <c r="A95" s="186" t="s">
        <v>275</v>
      </c>
      <c r="B95" s="160" t="s">
        <v>305</v>
      </c>
      <c r="C95" s="2" t="s">
        <v>306</v>
      </c>
    </row>
    <row r="96" spans="1:3" s="185" customFormat="1" ht="75" x14ac:dyDescent="0.2">
      <c r="A96" s="186" t="s">
        <v>275</v>
      </c>
      <c r="B96" s="160" t="s">
        <v>307</v>
      </c>
      <c r="C96" s="2" t="s">
        <v>308</v>
      </c>
    </row>
    <row r="97" spans="1:3" s="185" customFormat="1" ht="56.25" x14ac:dyDescent="0.2">
      <c r="A97" s="186" t="s">
        <v>275</v>
      </c>
      <c r="B97" s="160" t="s">
        <v>309</v>
      </c>
      <c r="C97" s="2" t="s">
        <v>310</v>
      </c>
    </row>
    <row r="98" spans="1:3" s="189" customFormat="1" ht="75" x14ac:dyDescent="0.3">
      <c r="A98" s="186" t="s">
        <v>275</v>
      </c>
      <c r="B98" s="160" t="s">
        <v>311</v>
      </c>
      <c r="C98" s="2" t="s">
        <v>312</v>
      </c>
    </row>
    <row r="99" spans="1:3" s="189" customFormat="1" ht="56.25" x14ac:dyDescent="0.3">
      <c r="A99" s="186" t="s">
        <v>275</v>
      </c>
      <c r="B99" s="160" t="s">
        <v>313</v>
      </c>
      <c r="C99" s="2" t="s">
        <v>314</v>
      </c>
    </row>
    <row r="100" spans="1:3" s="185" customFormat="1" ht="150" x14ac:dyDescent="0.2">
      <c r="A100" s="186" t="s">
        <v>275</v>
      </c>
      <c r="B100" s="160" t="s">
        <v>472</v>
      </c>
      <c r="C100" s="2" t="s">
        <v>557</v>
      </c>
    </row>
    <row r="101" spans="1:3" s="189" customFormat="1" ht="30" customHeight="1" x14ac:dyDescent="0.3">
      <c r="A101" s="186" t="s">
        <v>275</v>
      </c>
      <c r="B101" s="160" t="s">
        <v>241</v>
      </c>
      <c r="C101" s="2" t="s">
        <v>242</v>
      </c>
    </row>
    <row r="102" spans="1:3" s="189" customFormat="1" ht="30" customHeight="1" x14ac:dyDescent="0.3">
      <c r="A102" s="186" t="s">
        <v>275</v>
      </c>
      <c r="B102" s="160" t="s">
        <v>256</v>
      </c>
      <c r="C102" s="2" t="s">
        <v>257</v>
      </c>
    </row>
    <row r="103" spans="1:3" s="189" customFormat="1" ht="40.5" customHeight="1" x14ac:dyDescent="0.3">
      <c r="A103" s="184" t="s">
        <v>63</v>
      </c>
      <c r="B103" s="420" t="s">
        <v>315</v>
      </c>
      <c r="C103" s="420"/>
    </row>
    <row r="104" spans="1:3" s="197" customFormat="1" ht="33.75" customHeight="1" x14ac:dyDescent="0.25">
      <c r="A104" s="186" t="s">
        <v>63</v>
      </c>
      <c r="B104" s="160" t="s">
        <v>241</v>
      </c>
      <c r="C104" s="2" t="s">
        <v>242</v>
      </c>
    </row>
    <row r="105" spans="1:3" s="189" customFormat="1" ht="37.5" x14ac:dyDescent="0.3">
      <c r="A105" s="186" t="s">
        <v>63</v>
      </c>
      <c r="B105" s="160" t="s">
        <v>243</v>
      </c>
      <c r="C105" s="2" t="s">
        <v>244</v>
      </c>
    </row>
    <row r="106" spans="1:3" s="189" customFormat="1" ht="56.25" x14ac:dyDescent="0.3">
      <c r="A106" s="186" t="s">
        <v>63</v>
      </c>
      <c r="B106" s="160" t="s">
        <v>359</v>
      </c>
      <c r="C106" s="188" t="s">
        <v>462</v>
      </c>
    </row>
    <row r="107" spans="1:3" s="189" customFormat="1" ht="18.75" x14ac:dyDescent="0.3">
      <c r="A107" s="193"/>
      <c r="B107" s="194"/>
      <c r="C107" s="195"/>
    </row>
    <row r="108" spans="1:3" s="189" customFormat="1" ht="18.75" x14ac:dyDescent="0.3">
      <c r="A108" s="196" t="s">
        <v>316</v>
      </c>
      <c r="B108" s="419" t="s">
        <v>317</v>
      </c>
      <c r="C108" s="419"/>
    </row>
    <row r="109" spans="1:3" s="189" customFormat="1" ht="18.75" x14ac:dyDescent="0.3">
      <c r="A109" s="198"/>
      <c r="B109" s="199"/>
      <c r="C109" s="199"/>
    </row>
    <row r="110" spans="1:3" s="189" customFormat="1" ht="18.75" x14ac:dyDescent="0.3">
      <c r="A110" s="200"/>
      <c r="B110" s="201"/>
      <c r="C110" s="201"/>
    </row>
    <row r="111" spans="1:3" s="189" customFormat="1" ht="18.75" x14ac:dyDescent="0.3">
      <c r="A111" s="200"/>
      <c r="B111" s="201"/>
      <c r="C111" s="201"/>
    </row>
    <row r="112" spans="1:3" s="189" customFormat="1" ht="18.75" x14ac:dyDescent="0.3">
      <c r="A112" s="200"/>
      <c r="B112" s="201"/>
      <c r="C112" s="201"/>
    </row>
    <row r="113" spans="1:3" s="189" customFormat="1" ht="18.75" x14ac:dyDescent="0.3">
      <c r="A113" s="200"/>
      <c r="B113" s="201"/>
      <c r="C113" s="201"/>
    </row>
    <row r="114" spans="1:3" s="189" customFormat="1" ht="18.75" x14ac:dyDescent="0.3">
      <c r="A114" s="200"/>
      <c r="B114" s="201"/>
      <c r="C114" s="201"/>
    </row>
    <row r="115" spans="1:3" s="189" customFormat="1" ht="18.75" x14ac:dyDescent="0.3">
      <c r="A115" s="200"/>
      <c r="B115" s="201"/>
      <c r="C115" s="201"/>
    </row>
    <row r="116" spans="1:3" s="189" customFormat="1" ht="18.75" x14ac:dyDescent="0.3">
      <c r="A116" s="200"/>
      <c r="B116" s="201"/>
      <c r="C116" s="201"/>
    </row>
    <row r="117" spans="1:3" s="189" customFormat="1" ht="18.75" x14ac:dyDescent="0.3">
      <c r="A117" s="200"/>
      <c r="B117" s="201"/>
      <c r="C117" s="201"/>
    </row>
    <row r="118" spans="1:3" s="189" customFormat="1" ht="18.75" x14ac:dyDescent="0.3">
      <c r="A118" s="200"/>
      <c r="B118" s="201"/>
      <c r="C118" s="201"/>
    </row>
    <row r="119" spans="1:3" s="189" customFormat="1" ht="18.75" x14ac:dyDescent="0.3">
      <c r="A119" s="200"/>
      <c r="B119" s="201"/>
      <c r="C119" s="201"/>
    </row>
    <row r="120" spans="1:3" s="189" customFormat="1" ht="18.75" x14ac:dyDescent="0.3">
      <c r="A120" s="200"/>
      <c r="B120" s="201"/>
      <c r="C120" s="201"/>
    </row>
    <row r="121" spans="1:3" s="189" customFormat="1" ht="18.75" x14ac:dyDescent="0.3">
      <c r="A121" s="200"/>
      <c r="B121" s="201"/>
      <c r="C121" s="201"/>
    </row>
    <row r="122" spans="1:3" s="189" customFormat="1" ht="18.75" x14ac:dyDescent="0.3">
      <c r="A122" s="200"/>
      <c r="B122" s="201"/>
      <c r="C122" s="201"/>
    </row>
    <row r="123" spans="1:3" s="189" customFormat="1" ht="18.75" x14ac:dyDescent="0.3">
      <c r="A123" s="200"/>
      <c r="B123" s="201"/>
      <c r="C123" s="201"/>
    </row>
    <row r="124" spans="1:3" s="189" customFormat="1" ht="18.75" x14ac:dyDescent="0.3">
      <c r="A124" s="200"/>
      <c r="B124" s="201"/>
      <c r="C124" s="201"/>
    </row>
    <row r="125" spans="1:3" s="189" customFormat="1" ht="18.75" x14ac:dyDescent="0.3">
      <c r="A125" s="200"/>
      <c r="B125" s="201"/>
      <c r="C125" s="201"/>
    </row>
    <row r="126" spans="1:3" s="189" customFormat="1" ht="18.75" x14ac:dyDescent="0.3">
      <c r="A126" s="200"/>
      <c r="B126" s="201"/>
      <c r="C126" s="201"/>
    </row>
    <row r="127" spans="1:3" s="189" customFormat="1" ht="18.75" x14ac:dyDescent="0.3">
      <c r="A127" s="200"/>
      <c r="B127" s="201"/>
      <c r="C127" s="201"/>
    </row>
    <row r="128" spans="1:3" s="189" customFormat="1" ht="18.75" x14ac:dyDescent="0.3">
      <c r="A128" s="200"/>
      <c r="B128" s="201"/>
      <c r="C128" s="201"/>
    </row>
    <row r="129" spans="1:3" s="189" customFormat="1" ht="18.75" x14ac:dyDescent="0.3">
      <c r="A129" s="200"/>
      <c r="B129" s="201"/>
      <c r="C129" s="201"/>
    </row>
    <row r="130" spans="1:3" s="189" customFormat="1" ht="18.75" x14ac:dyDescent="0.3">
      <c r="A130" s="200"/>
      <c r="B130" s="201"/>
      <c r="C130" s="201"/>
    </row>
    <row r="131" spans="1:3" s="189" customFormat="1" ht="18.75" x14ac:dyDescent="0.3">
      <c r="A131" s="200"/>
      <c r="B131" s="201"/>
      <c r="C131" s="201"/>
    </row>
    <row r="132" spans="1:3" s="189" customFormat="1" ht="18.75" x14ac:dyDescent="0.3">
      <c r="A132" s="200"/>
      <c r="B132" s="201"/>
      <c r="C132" s="201"/>
    </row>
    <row r="133" spans="1:3" s="189" customFormat="1" ht="18.75" x14ac:dyDescent="0.3">
      <c r="A133" s="200"/>
      <c r="B133" s="201"/>
      <c r="C133" s="201"/>
    </row>
    <row r="134" spans="1:3" s="189" customFormat="1" ht="18.75" x14ac:dyDescent="0.3">
      <c r="A134" s="200"/>
      <c r="B134" s="201"/>
      <c r="C134" s="201"/>
    </row>
    <row r="135" spans="1:3" s="189" customFormat="1" ht="18.75" x14ac:dyDescent="0.3">
      <c r="A135" s="200"/>
      <c r="B135" s="201"/>
      <c r="C135" s="201"/>
    </row>
    <row r="136" spans="1:3" s="189" customFormat="1" ht="18.75" x14ac:dyDescent="0.3">
      <c r="A136" s="200"/>
      <c r="B136" s="201"/>
      <c r="C136" s="201"/>
    </row>
    <row r="137" spans="1:3" s="189" customFormat="1" ht="18.75" x14ac:dyDescent="0.3">
      <c r="A137" s="200"/>
      <c r="B137" s="201"/>
      <c r="C137" s="201"/>
    </row>
    <row r="138" spans="1:3" s="189" customFormat="1" ht="18.75" x14ac:dyDescent="0.3">
      <c r="A138" s="200"/>
      <c r="B138" s="201"/>
      <c r="C138" s="201"/>
    </row>
    <row r="139" spans="1:3" s="189" customFormat="1" ht="18.75" x14ac:dyDescent="0.3">
      <c r="A139" s="200"/>
      <c r="B139" s="201"/>
      <c r="C139" s="201"/>
    </row>
    <row r="140" spans="1:3" s="189" customFormat="1" ht="18.75" x14ac:dyDescent="0.3">
      <c r="A140" s="200"/>
      <c r="B140" s="201"/>
      <c r="C140" s="201"/>
    </row>
    <row r="141" spans="1:3" s="189" customFormat="1" ht="18.75" x14ac:dyDescent="0.3">
      <c r="A141" s="200"/>
      <c r="B141" s="201"/>
      <c r="C141" s="201"/>
    </row>
    <row r="142" spans="1:3" s="189" customFormat="1" ht="18.75" x14ac:dyDescent="0.3">
      <c r="A142" s="200"/>
      <c r="B142" s="201"/>
      <c r="C142" s="201"/>
    </row>
    <row r="143" spans="1:3" s="189" customFormat="1" ht="18.75" x14ac:dyDescent="0.3">
      <c r="A143" s="200"/>
      <c r="B143" s="201"/>
      <c r="C143" s="201"/>
    </row>
    <row r="144" spans="1:3" s="189" customFormat="1" ht="18.75" x14ac:dyDescent="0.3">
      <c r="A144" s="200"/>
      <c r="B144" s="201"/>
      <c r="C144" s="201"/>
    </row>
    <row r="145" spans="1:3" s="189" customFormat="1" ht="18.75" x14ac:dyDescent="0.3">
      <c r="A145" s="200"/>
      <c r="B145" s="201"/>
      <c r="C145" s="201"/>
    </row>
    <row r="146" spans="1:3" s="189" customFormat="1" ht="18.75" x14ac:dyDescent="0.3">
      <c r="A146" s="200"/>
      <c r="B146" s="201"/>
      <c r="C146" s="201"/>
    </row>
    <row r="147" spans="1:3" s="189" customFormat="1" ht="18.75" x14ac:dyDescent="0.3">
      <c r="A147" s="200"/>
      <c r="B147" s="201"/>
      <c r="C147" s="201"/>
    </row>
    <row r="148" spans="1:3" s="189" customFormat="1" ht="18.75" x14ac:dyDescent="0.3">
      <c r="A148" s="200"/>
      <c r="B148" s="201"/>
      <c r="C148" s="201"/>
    </row>
    <row r="149" spans="1:3" s="189" customFormat="1" ht="18.75" x14ac:dyDescent="0.3">
      <c r="A149" s="200"/>
      <c r="B149" s="201"/>
      <c r="C149" s="201"/>
    </row>
    <row r="150" spans="1:3" s="189" customFormat="1" ht="18.75" x14ac:dyDescent="0.3">
      <c r="A150" s="200"/>
      <c r="B150" s="201"/>
      <c r="C150" s="201"/>
    </row>
    <row r="151" spans="1:3" s="189" customFormat="1" ht="18.75" x14ac:dyDescent="0.3">
      <c r="A151" s="200"/>
      <c r="B151" s="201"/>
      <c r="C151" s="201"/>
    </row>
    <row r="152" spans="1:3" s="189" customFormat="1" ht="18.75" x14ac:dyDescent="0.3">
      <c r="A152" s="200"/>
      <c r="B152" s="201"/>
      <c r="C152" s="201"/>
    </row>
    <row r="153" spans="1:3" s="189" customFormat="1" ht="18.75" x14ac:dyDescent="0.3">
      <c r="A153" s="200"/>
      <c r="B153" s="201"/>
      <c r="C153" s="201"/>
    </row>
    <row r="154" spans="1:3" s="189" customFormat="1" ht="18.75" x14ac:dyDescent="0.3">
      <c r="A154" s="200"/>
      <c r="B154" s="201"/>
      <c r="C154" s="201"/>
    </row>
    <row r="155" spans="1:3" s="189" customFormat="1" ht="18.75" x14ac:dyDescent="0.3">
      <c r="A155" s="200"/>
      <c r="B155" s="201"/>
      <c r="C155" s="201"/>
    </row>
    <row r="156" spans="1:3" s="189" customFormat="1" ht="18.75" x14ac:dyDescent="0.3">
      <c r="A156" s="200"/>
      <c r="B156" s="201"/>
      <c r="C156" s="201"/>
    </row>
    <row r="157" spans="1:3" s="189" customFormat="1" ht="18.75" x14ac:dyDescent="0.3">
      <c r="A157" s="200"/>
      <c r="B157" s="201"/>
      <c r="C157" s="201"/>
    </row>
    <row r="158" spans="1:3" s="189" customFormat="1" ht="18.75" x14ac:dyDescent="0.3">
      <c r="A158" s="200"/>
      <c r="B158" s="201"/>
      <c r="C158" s="201"/>
    </row>
    <row r="159" spans="1:3" s="189" customFormat="1" ht="18.75" x14ac:dyDescent="0.3">
      <c r="A159" s="200"/>
      <c r="B159" s="201"/>
      <c r="C159" s="201"/>
    </row>
    <row r="160" spans="1:3" s="189" customFormat="1" ht="18.75" x14ac:dyDescent="0.3">
      <c r="A160" s="200"/>
      <c r="B160" s="201"/>
      <c r="C160" s="201"/>
    </row>
    <row r="161" spans="1:3" s="189" customFormat="1" ht="18.75" x14ac:dyDescent="0.3">
      <c r="A161" s="200"/>
      <c r="B161" s="201"/>
      <c r="C161" s="201"/>
    </row>
    <row r="162" spans="1:3" s="189" customFormat="1" ht="18.75" x14ac:dyDescent="0.3">
      <c r="A162" s="200"/>
      <c r="B162" s="201"/>
      <c r="C162" s="201"/>
    </row>
    <row r="163" spans="1:3" s="189" customFormat="1" ht="18.75" x14ac:dyDescent="0.3">
      <c r="A163" s="200"/>
      <c r="B163" s="201"/>
      <c r="C163" s="201"/>
    </row>
    <row r="164" spans="1:3" s="189" customFormat="1" ht="18.75" x14ac:dyDescent="0.3">
      <c r="A164" s="200"/>
      <c r="B164" s="201"/>
      <c r="C164" s="201"/>
    </row>
    <row r="165" spans="1:3" s="189" customFormat="1" ht="18.75" x14ac:dyDescent="0.3">
      <c r="A165" s="200"/>
      <c r="B165" s="201"/>
      <c r="C165" s="201"/>
    </row>
    <row r="166" spans="1:3" s="189" customFormat="1" ht="18.75" x14ac:dyDescent="0.3">
      <c r="A166" s="200"/>
      <c r="B166" s="201"/>
      <c r="C166" s="201"/>
    </row>
    <row r="167" spans="1:3" s="189" customFormat="1" ht="18.75" x14ac:dyDescent="0.3">
      <c r="A167" s="200"/>
      <c r="B167" s="201"/>
      <c r="C167" s="201"/>
    </row>
    <row r="168" spans="1:3" s="189" customFormat="1" ht="18.75" x14ac:dyDescent="0.3">
      <c r="A168" s="200"/>
      <c r="B168" s="201"/>
      <c r="C168" s="201"/>
    </row>
    <row r="169" spans="1:3" s="189" customFormat="1" ht="18.75" x14ac:dyDescent="0.3">
      <c r="A169" s="200"/>
      <c r="B169" s="201"/>
      <c r="C169" s="201"/>
    </row>
    <row r="170" spans="1:3" s="189" customFormat="1" ht="18.75" x14ac:dyDescent="0.3">
      <c r="A170" s="200"/>
      <c r="B170" s="201"/>
      <c r="C170" s="201"/>
    </row>
    <row r="171" spans="1:3" s="189" customFormat="1" ht="18.75" x14ac:dyDescent="0.3">
      <c r="A171" s="200"/>
      <c r="B171" s="201"/>
      <c r="C171" s="201"/>
    </row>
    <row r="172" spans="1:3" s="189" customFormat="1" ht="18.75" x14ac:dyDescent="0.3">
      <c r="A172" s="200"/>
      <c r="B172" s="201"/>
      <c r="C172" s="201"/>
    </row>
    <row r="173" spans="1:3" s="189" customFormat="1" ht="18.75" x14ac:dyDescent="0.3">
      <c r="A173" s="200"/>
      <c r="B173" s="201"/>
      <c r="C173" s="201"/>
    </row>
    <row r="174" spans="1:3" s="189" customFormat="1" ht="18.75" x14ac:dyDescent="0.3">
      <c r="A174" s="200"/>
      <c r="B174" s="201"/>
      <c r="C174" s="201"/>
    </row>
    <row r="175" spans="1:3" s="189" customFormat="1" ht="18.75" x14ac:dyDescent="0.3">
      <c r="A175" s="200"/>
      <c r="B175" s="201"/>
      <c r="C175" s="201"/>
    </row>
    <row r="176" spans="1:3" s="189" customFormat="1" ht="18.75" x14ac:dyDescent="0.3">
      <c r="A176" s="200"/>
      <c r="B176" s="201"/>
      <c r="C176" s="201"/>
    </row>
    <row r="177" spans="1:3" s="189" customFormat="1" ht="18.75" x14ac:dyDescent="0.3">
      <c r="A177" s="200"/>
      <c r="B177" s="201"/>
      <c r="C177" s="201"/>
    </row>
    <row r="178" spans="1:3" s="189" customFormat="1" ht="18.75" x14ac:dyDescent="0.3">
      <c r="A178" s="200"/>
      <c r="B178" s="201"/>
      <c r="C178" s="201"/>
    </row>
    <row r="179" spans="1:3" s="189" customFormat="1" ht="18.75" x14ac:dyDescent="0.3">
      <c r="A179" s="200"/>
      <c r="B179" s="201"/>
      <c r="C179" s="201"/>
    </row>
    <row r="180" spans="1:3" s="189" customFormat="1" ht="18.75" x14ac:dyDescent="0.3">
      <c r="A180" s="200"/>
      <c r="B180" s="201"/>
      <c r="C180" s="201"/>
    </row>
    <row r="181" spans="1:3" s="189" customFormat="1" ht="18.75" x14ac:dyDescent="0.3">
      <c r="A181" s="200"/>
      <c r="B181" s="201"/>
      <c r="C181" s="201"/>
    </row>
    <row r="182" spans="1:3" s="189" customFormat="1" ht="18.75" x14ac:dyDescent="0.3">
      <c r="A182" s="200"/>
      <c r="B182" s="201"/>
      <c r="C182" s="201"/>
    </row>
    <row r="183" spans="1:3" s="189" customFormat="1" ht="18.75" x14ac:dyDescent="0.3">
      <c r="A183" s="200"/>
      <c r="B183" s="201"/>
      <c r="C183" s="201"/>
    </row>
    <row r="184" spans="1:3" s="189" customFormat="1" ht="18.75" x14ac:dyDescent="0.3">
      <c r="A184" s="200"/>
      <c r="B184" s="201"/>
      <c r="C184" s="201"/>
    </row>
    <row r="185" spans="1:3" s="189" customFormat="1" ht="18.75" x14ac:dyDescent="0.3">
      <c r="A185" s="200"/>
      <c r="B185" s="201"/>
      <c r="C185" s="201"/>
    </row>
    <row r="186" spans="1:3" s="189" customFormat="1" ht="18.75" x14ac:dyDescent="0.3">
      <c r="A186" s="200"/>
      <c r="B186" s="201"/>
      <c r="C186" s="201"/>
    </row>
    <row r="187" spans="1:3" s="189" customFormat="1" ht="18.75" x14ac:dyDescent="0.3">
      <c r="A187" s="200"/>
      <c r="B187" s="201"/>
      <c r="C187" s="201"/>
    </row>
    <row r="188" spans="1:3" s="189" customFormat="1" ht="18.75" x14ac:dyDescent="0.3">
      <c r="A188" s="200"/>
      <c r="B188" s="201"/>
      <c r="C188" s="201"/>
    </row>
    <row r="189" spans="1:3" s="189" customFormat="1" ht="18.75" x14ac:dyDescent="0.3">
      <c r="A189" s="200"/>
      <c r="B189" s="201"/>
      <c r="C189" s="201"/>
    </row>
    <row r="190" spans="1:3" s="189" customFormat="1" ht="18.75" x14ac:dyDescent="0.3">
      <c r="A190" s="200"/>
      <c r="B190" s="201"/>
      <c r="C190" s="201"/>
    </row>
    <row r="191" spans="1:3" s="189" customFormat="1" ht="18.75" x14ac:dyDescent="0.3">
      <c r="A191" s="200"/>
      <c r="B191" s="201"/>
      <c r="C191" s="201"/>
    </row>
    <row r="192" spans="1:3" s="189" customFormat="1" ht="18.75" x14ac:dyDescent="0.3">
      <c r="A192" s="200"/>
      <c r="B192" s="201"/>
      <c r="C192" s="201"/>
    </row>
    <row r="193" spans="1:3" s="189" customFormat="1" ht="18.75" x14ac:dyDescent="0.3">
      <c r="A193" s="200"/>
      <c r="B193" s="201"/>
      <c r="C193" s="201"/>
    </row>
    <row r="194" spans="1:3" s="189" customFormat="1" ht="18.75" x14ac:dyDescent="0.3">
      <c r="A194" s="200"/>
      <c r="B194" s="201"/>
      <c r="C194" s="201"/>
    </row>
    <row r="195" spans="1:3" s="189" customFormat="1" ht="18.75" x14ac:dyDescent="0.3">
      <c r="A195" s="200"/>
      <c r="B195" s="201"/>
      <c r="C195" s="201"/>
    </row>
    <row r="196" spans="1:3" s="189" customFormat="1" ht="18.75" x14ac:dyDescent="0.3">
      <c r="A196" s="200"/>
      <c r="B196" s="201"/>
      <c r="C196" s="201"/>
    </row>
    <row r="197" spans="1:3" s="189" customFormat="1" ht="18.75" x14ac:dyDescent="0.3">
      <c r="A197" s="200"/>
      <c r="B197" s="201"/>
      <c r="C197" s="201"/>
    </row>
    <row r="198" spans="1:3" s="189" customFormat="1" ht="18.75" x14ac:dyDescent="0.3">
      <c r="A198" s="200"/>
      <c r="B198" s="201"/>
      <c r="C198" s="201"/>
    </row>
    <row r="199" spans="1:3" s="189" customFormat="1" ht="18.75" x14ac:dyDescent="0.3">
      <c r="A199" s="200"/>
      <c r="B199" s="201"/>
      <c r="C199" s="201"/>
    </row>
    <row r="200" spans="1:3" s="189" customFormat="1" ht="18.75" x14ac:dyDescent="0.3">
      <c r="A200" s="200"/>
      <c r="B200" s="201"/>
      <c r="C200" s="201"/>
    </row>
    <row r="201" spans="1:3" s="189" customFormat="1" ht="18.75" x14ac:dyDescent="0.3">
      <c r="A201" s="200"/>
      <c r="B201" s="201"/>
      <c r="C201" s="201"/>
    </row>
    <row r="202" spans="1:3" s="189" customFormat="1" ht="18.75" x14ac:dyDescent="0.3">
      <c r="A202" s="200"/>
      <c r="B202" s="201"/>
      <c r="C202" s="201"/>
    </row>
    <row r="203" spans="1:3" s="189" customFormat="1" ht="18.75" x14ac:dyDescent="0.3">
      <c r="A203" s="200"/>
      <c r="B203" s="201"/>
      <c r="C203" s="201"/>
    </row>
    <row r="204" spans="1:3" s="189" customFormat="1" ht="18.75" x14ac:dyDescent="0.3">
      <c r="A204" s="200"/>
      <c r="B204" s="201"/>
      <c r="C204" s="201"/>
    </row>
    <row r="205" spans="1:3" s="189" customFormat="1" ht="18" customHeight="1" x14ac:dyDescent="0.3">
      <c r="A205" s="200"/>
      <c r="B205" s="201"/>
      <c r="C205" s="201"/>
    </row>
    <row r="206" spans="1:3" s="189" customFormat="1" ht="18" customHeight="1" x14ac:dyDescent="0.3">
      <c r="A206" s="200"/>
      <c r="B206" s="201"/>
      <c r="C206" s="201"/>
    </row>
    <row r="207" spans="1:3" s="189" customFormat="1" ht="18" customHeight="1" x14ac:dyDescent="0.3">
      <c r="A207" s="200"/>
      <c r="B207" s="201"/>
      <c r="C207" s="201"/>
    </row>
    <row r="208" spans="1:3" s="189" customFormat="1" ht="18" customHeight="1" x14ac:dyDescent="0.3">
      <c r="A208" s="200"/>
      <c r="B208" s="201"/>
      <c r="C208" s="201"/>
    </row>
    <row r="209" spans="1:3" s="189" customFormat="1" ht="18" customHeight="1" x14ac:dyDescent="0.3">
      <c r="A209" s="200"/>
      <c r="B209" s="201"/>
      <c r="C209" s="201"/>
    </row>
    <row r="210" spans="1:3" s="189" customFormat="1" ht="18" customHeight="1" x14ac:dyDescent="0.3">
      <c r="A210" s="200"/>
      <c r="B210" s="201"/>
      <c r="C210" s="201"/>
    </row>
    <row r="211" spans="1:3" s="189" customFormat="1" ht="18" customHeight="1" x14ac:dyDescent="0.3">
      <c r="A211" s="200"/>
      <c r="B211" s="201"/>
      <c r="C211" s="201"/>
    </row>
    <row r="212" spans="1:3" s="189" customFormat="1" ht="18" customHeight="1" x14ac:dyDescent="0.3">
      <c r="A212" s="200"/>
      <c r="B212" s="201"/>
      <c r="C212" s="201"/>
    </row>
    <row r="213" spans="1:3" s="189" customFormat="1" ht="18" customHeight="1" x14ac:dyDescent="0.3">
      <c r="A213" s="200"/>
      <c r="B213" s="201"/>
      <c r="C213" s="201"/>
    </row>
    <row r="214" spans="1:3" s="189" customFormat="1" ht="18" customHeight="1" x14ac:dyDescent="0.3">
      <c r="A214" s="200"/>
      <c r="B214" s="201"/>
      <c r="C214" s="201"/>
    </row>
    <row r="215" spans="1:3" s="189" customFormat="1" ht="18" customHeight="1" x14ac:dyDescent="0.3">
      <c r="A215" s="200"/>
      <c r="B215" s="201"/>
      <c r="C215" s="201"/>
    </row>
    <row r="216" spans="1:3" s="189" customFormat="1" ht="18" customHeight="1" x14ac:dyDescent="0.3">
      <c r="A216" s="200"/>
      <c r="B216" s="201"/>
      <c r="C216" s="201"/>
    </row>
    <row r="217" spans="1:3" s="189" customFormat="1" ht="18" customHeight="1" x14ac:dyDescent="0.3">
      <c r="A217" s="200"/>
      <c r="B217" s="201"/>
      <c r="C217" s="201"/>
    </row>
    <row r="218" spans="1:3" s="189" customFormat="1" ht="18" customHeight="1" x14ac:dyDescent="0.3">
      <c r="A218" s="200"/>
      <c r="B218" s="201"/>
      <c r="C218" s="201"/>
    </row>
    <row r="219" spans="1:3" s="189" customFormat="1" ht="18" customHeight="1" x14ac:dyDescent="0.3">
      <c r="A219" s="200"/>
      <c r="B219" s="201"/>
      <c r="C219" s="201"/>
    </row>
    <row r="220" spans="1:3" s="189" customFormat="1" ht="18" customHeight="1" x14ac:dyDescent="0.3">
      <c r="A220" s="200"/>
      <c r="B220" s="201"/>
      <c r="C220" s="201"/>
    </row>
    <row r="221" spans="1:3" s="189" customFormat="1" ht="18" customHeight="1" x14ac:dyDescent="0.3">
      <c r="A221" s="200"/>
      <c r="B221" s="201"/>
      <c r="C221" s="201"/>
    </row>
    <row r="222" spans="1:3" s="189" customFormat="1" ht="18" customHeight="1" x14ac:dyDescent="0.3">
      <c r="A222" s="200"/>
      <c r="B222" s="201"/>
      <c r="C222" s="201"/>
    </row>
    <row r="223" spans="1:3" s="189" customFormat="1" ht="18" customHeight="1" x14ac:dyDescent="0.3">
      <c r="A223" s="200"/>
      <c r="B223" s="201"/>
      <c r="C223" s="201"/>
    </row>
    <row r="224" spans="1:3" s="189" customFormat="1" ht="18" customHeight="1" x14ac:dyDescent="0.3">
      <c r="A224" s="200"/>
      <c r="B224" s="201"/>
      <c r="C224" s="201"/>
    </row>
    <row r="225" spans="1:3" s="189" customFormat="1" ht="18" customHeight="1" x14ac:dyDescent="0.3">
      <c r="A225" s="200"/>
      <c r="B225" s="201"/>
      <c r="C225" s="201"/>
    </row>
    <row r="226" spans="1:3" s="189" customFormat="1" ht="18" customHeight="1" x14ac:dyDescent="0.3">
      <c r="A226" s="200"/>
      <c r="B226" s="201"/>
      <c r="C226" s="201"/>
    </row>
    <row r="227" spans="1:3" s="189" customFormat="1" ht="18" customHeight="1" x14ac:dyDescent="0.3">
      <c r="A227" s="200"/>
      <c r="B227" s="201"/>
      <c r="C227" s="201"/>
    </row>
    <row r="228" spans="1:3" s="189" customFormat="1" ht="18" customHeight="1" x14ac:dyDescent="0.3">
      <c r="A228" s="200"/>
      <c r="B228" s="201"/>
      <c r="C228" s="201"/>
    </row>
    <row r="229" spans="1:3" s="189" customFormat="1" ht="18" customHeight="1" x14ac:dyDescent="0.3">
      <c r="A229" s="200"/>
      <c r="B229" s="201"/>
      <c r="C229" s="201"/>
    </row>
    <row r="230" spans="1:3" s="189" customFormat="1" ht="18" customHeight="1" x14ac:dyDescent="0.3">
      <c r="A230" s="200"/>
      <c r="B230" s="201"/>
      <c r="C230" s="201"/>
    </row>
    <row r="231" spans="1:3" s="189" customFormat="1" ht="18" customHeight="1" x14ac:dyDescent="0.3">
      <c r="A231" s="200"/>
      <c r="B231" s="201"/>
      <c r="C231" s="201"/>
    </row>
    <row r="232" spans="1:3" s="189" customFormat="1" ht="18" customHeight="1" x14ac:dyDescent="0.3">
      <c r="A232" s="200"/>
      <c r="B232" s="201"/>
      <c r="C232" s="201"/>
    </row>
    <row r="233" spans="1:3" s="189" customFormat="1" ht="18" customHeight="1" x14ac:dyDescent="0.3">
      <c r="A233" s="200"/>
      <c r="B233" s="201"/>
      <c r="C233" s="201"/>
    </row>
    <row r="234" spans="1:3" s="189" customFormat="1" ht="18" customHeight="1" x14ac:dyDescent="0.3">
      <c r="A234" s="200"/>
      <c r="B234" s="201"/>
      <c r="C234" s="201"/>
    </row>
    <row r="235" spans="1:3" s="189" customFormat="1" ht="18" customHeight="1" x14ac:dyDescent="0.3">
      <c r="A235" s="200"/>
      <c r="B235" s="201"/>
      <c r="C235" s="201"/>
    </row>
    <row r="236" spans="1:3" s="189" customFormat="1" ht="18" customHeight="1" x14ac:dyDescent="0.3">
      <c r="A236" s="200"/>
      <c r="B236" s="201"/>
      <c r="C236" s="201"/>
    </row>
    <row r="237" spans="1:3" s="189" customFormat="1" ht="18" customHeight="1" x14ac:dyDescent="0.3">
      <c r="A237" s="200"/>
      <c r="B237" s="201"/>
      <c r="C237" s="201"/>
    </row>
    <row r="238" spans="1:3" s="189" customFormat="1" ht="18" customHeight="1" x14ac:dyDescent="0.3">
      <c r="A238" s="200"/>
      <c r="B238" s="201"/>
      <c r="C238" s="201"/>
    </row>
    <row r="239" spans="1:3" s="189" customFormat="1" ht="18" customHeight="1" x14ac:dyDescent="0.3">
      <c r="A239" s="200"/>
      <c r="B239" s="201"/>
      <c r="C239" s="201"/>
    </row>
    <row r="240" spans="1:3" s="189" customFormat="1" ht="18" customHeight="1" x14ac:dyDescent="0.3">
      <c r="A240" s="200"/>
      <c r="B240" s="201"/>
      <c r="C240" s="201"/>
    </row>
    <row r="241" spans="1:3" s="189" customFormat="1" ht="18" customHeight="1" x14ac:dyDescent="0.3">
      <c r="A241" s="200"/>
      <c r="B241" s="201"/>
      <c r="C241" s="201"/>
    </row>
    <row r="242" spans="1:3" s="189" customFormat="1" ht="18" customHeight="1" x14ac:dyDescent="0.3">
      <c r="A242" s="200"/>
      <c r="B242" s="201"/>
      <c r="C242" s="201"/>
    </row>
    <row r="243" spans="1:3" s="189" customFormat="1" ht="18" customHeight="1" x14ac:dyDescent="0.3">
      <c r="A243" s="200"/>
      <c r="B243" s="201"/>
      <c r="C243" s="201"/>
    </row>
    <row r="244" spans="1:3" s="189" customFormat="1" ht="18" customHeight="1" x14ac:dyDescent="0.3">
      <c r="A244" s="200"/>
      <c r="B244" s="201"/>
      <c r="C244" s="201"/>
    </row>
    <row r="245" spans="1:3" s="189" customFormat="1" ht="18" customHeight="1" x14ac:dyDescent="0.3">
      <c r="A245" s="200"/>
      <c r="B245" s="201"/>
      <c r="C245" s="201"/>
    </row>
    <row r="246" spans="1:3" s="189" customFormat="1" ht="18" customHeight="1" x14ac:dyDescent="0.3">
      <c r="A246" s="200"/>
      <c r="B246" s="201"/>
      <c r="C246" s="201"/>
    </row>
    <row r="247" spans="1:3" s="189" customFormat="1" ht="18" customHeight="1" x14ac:dyDescent="0.3">
      <c r="A247" s="200"/>
      <c r="B247" s="201"/>
      <c r="C247" s="201"/>
    </row>
    <row r="248" spans="1:3" s="189" customFormat="1" ht="18" customHeight="1" x14ac:dyDescent="0.3">
      <c r="A248" s="200"/>
      <c r="B248" s="201"/>
      <c r="C248" s="201"/>
    </row>
    <row r="249" spans="1:3" s="189" customFormat="1" ht="18" customHeight="1" x14ac:dyDescent="0.3">
      <c r="A249" s="200"/>
      <c r="B249" s="201"/>
      <c r="C249" s="201"/>
    </row>
    <row r="250" spans="1:3" s="189" customFormat="1" ht="18" customHeight="1" x14ac:dyDescent="0.3">
      <c r="A250" s="200"/>
      <c r="B250" s="201"/>
      <c r="C250" s="201"/>
    </row>
    <row r="251" spans="1:3" s="189" customFormat="1" ht="18" customHeight="1" x14ac:dyDescent="0.3">
      <c r="A251" s="200"/>
      <c r="B251" s="201"/>
      <c r="C251" s="201"/>
    </row>
    <row r="252" spans="1:3" s="189" customFormat="1" ht="18" customHeight="1" x14ac:dyDescent="0.3">
      <c r="A252" s="200"/>
      <c r="B252" s="201"/>
      <c r="C252" s="201"/>
    </row>
    <row r="253" spans="1:3" s="189" customFormat="1" ht="18" customHeight="1" x14ac:dyDescent="0.3">
      <c r="A253" s="200"/>
      <c r="B253" s="201"/>
      <c r="C253" s="201"/>
    </row>
    <row r="254" spans="1:3" s="189" customFormat="1" ht="18" customHeight="1" x14ac:dyDescent="0.3">
      <c r="A254" s="200"/>
      <c r="B254" s="201"/>
      <c r="C254" s="201"/>
    </row>
    <row r="255" spans="1:3" s="189" customFormat="1" ht="18" customHeight="1" x14ac:dyDescent="0.3">
      <c r="A255" s="200"/>
      <c r="B255" s="201"/>
      <c r="C255" s="201"/>
    </row>
    <row r="256" spans="1:3" s="189" customFormat="1" ht="18" customHeight="1" x14ac:dyDescent="0.3">
      <c r="A256" s="200"/>
      <c r="B256" s="201"/>
      <c r="C256" s="201"/>
    </row>
    <row r="257" spans="1:3" s="189" customFormat="1" ht="18" customHeight="1" x14ac:dyDescent="0.3">
      <c r="A257" s="200"/>
      <c r="B257" s="201"/>
      <c r="C257" s="201"/>
    </row>
    <row r="258" spans="1:3" s="189" customFormat="1" ht="18" customHeight="1" x14ac:dyDescent="0.3">
      <c r="A258" s="200"/>
      <c r="B258" s="201"/>
      <c r="C258" s="201"/>
    </row>
    <row r="259" spans="1:3" s="189" customFormat="1" ht="18" customHeight="1" x14ac:dyDescent="0.3">
      <c r="A259" s="200"/>
      <c r="B259" s="201"/>
      <c r="C259" s="201"/>
    </row>
    <row r="260" spans="1:3" s="189" customFormat="1" ht="18" customHeight="1" x14ac:dyDescent="0.3">
      <c r="A260" s="200"/>
      <c r="B260" s="201"/>
      <c r="C260" s="201"/>
    </row>
    <row r="261" spans="1:3" s="189" customFormat="1" ht="18" customHeight="1" x14ac:dyDescent="0.3">
      <c r="A261" s="200"/>
      <c r="B261" s="201"/>
      <c r="C261" s="201"/>
    </row>
    <row r="262" spans="1:3" s="189" customFormat="1" ht="18" customHeight="1" x14ac:dyDescent="0.3">
      <c r="A262" s="200"/>
      <c r="B262" s="201"/>
      <c r="C262" s="201"/>
    </row>
    <row r="263" spans="1:3" s="189" customFormat="1" ht="18" customHeight="1" x14ac:dyDescent="0.3">
      <c r="A263" s="200"/>
      <c r="B263" s="201"/>
      <c r="C263" s="201"/>
    </row>
    <row r="264" spans="1:3" s="189" customFormat="1" ht="18" customHeight="1" x14ac:dyDescent="0.3">
      <c r="A264" s="200"/>
      <c r="B264" s="201"/>
      <c r="C264" s="201"/>
    </row>
    <row r="265" spans="1:3" s="189" customFormat="1" ht="18" customHeight="1" x14ac:dyDescent="0.3">
      <c r="A265" s="200"/>
      <c r="B265" s="201"/>
      <c r="C265" s="201"/>
    </row>
    <row r="266" spans="1:3" s="189" customFormat="1" ht="18" customHeight="1" x14ac:dyDescent="0.3">
      <c r="A266" s="200"/>
      <c r="B266" s="201"/>
      <c r="C266" s="201"/>
    </row>
    <row r="267" spans="1:3" s="189" customFormat="1" ht="18" customHeight="1" x14ac:dyDescent="0.3">
      <c r="A267" s="200"/>
      <c r="B267" s="201"/>
      <c r="C267" s="201"/>
    </row>
    <row r="268" spans="1:3" s="189" customFormat="1" ht="18" customHeight="1" x14ac:dyDescent="0.3">
      <c r="A268" s="200"/>
      <c r="B268" s="201"/>
      <c r="C268" s="201"/>
    </row>
    <row r="269" spans="1:3" s="189" customFormat="1" ht="18" customHeight="1" x14ac:dyDescent="0.3">
      <c r="A269" s="200"/>
      <c r="B269" s="201"/>
      <c r="C269" s="201"/>
    </row>
    <row r="270" spans="1:3" s="189" customFormat="1" ht="18" customHeight="1" x14ac:dyDescent="0.3">
      <c r="A270" s="200"/>
      <c r="B270" s="201"/>
      <c r="C270" s="201"/>
    </row>
    <row r="271" spans="1:3" s="189" customFormat="1" ht="18" customHeight="1" x14ac:dyDescent="0.3">
      <c r="A271" s="200"/>
      <c r="B271" s="201"/>
      <c r="C271" s="201"/>
    </row>
    <row r="272" spans="1:3" s="189" customFormat="1" ht="18" customHeight="1" x14ac:dyDescent="0.3">
      <c r="A272" s="200"/>
      <c r="B272" s="201"/>
      <c r="C272" s="201"/>
    </row>
    <row r="273" spans="1:3" s="189" customFormat="1" ht="18" customHeight="1" x14ac:dyDescent="0.3">
      <c r="A273" s="200"/>
      <c r="B273" s="201"/>
      <c r="C273" s="201"/>
    </row>
    <row r="274" spans="1:3" s="189" customFormat="1" ht="18" customHeight="1" x14ac:dyDescent="0.3">
      <c r="A274" s="200"/>
      <c r="B274" s="201"/>
      <c r="C274" s="201"/>
    </row>
    <row r="275" spans="1:3" s="189" customFormat="1" ht="18" customHeight="1" x14ac:dyDescent="0.3">
      <c r="A275" s="200"/>
      <c r="B275" s="201"/>
      <c r="C275" s="201"/>
    </row>
    <row r="276" spans="1:3" s="189" customFormat="1" ht="18" customHeight="1" x14ac:dyDescent="0.3">
      <c r="A276" s="200"/>
      <c r="B276" s="201"/>
      <c r="C276" s="201"/>
    </row>
    <row r="277" spans="1:3" s="189" customFormat="1" ht="18" customHeight="1" x14ac:dyDescent="0.3">
      <c r="A277" s="200"/>
      <c r="B277" s="201"/>
      <c r="C277" s="201"/>
    </row>
    <row r="278" spans="1:3" s="189" customFormat="1" ht="18" customHeight="1" x14ac:dyDescent="0.3">
      <c r="A278" s="200"/>
      <c r="B278" s="201"/>
      <c r="C278" s="201"/>
    </row>
    <row r="279" spans="1:3" s="189" customFormat="1" ht="18" customHeight="1" x14ac:dyDescent="0.3">
      <c r="A279" s="200"/>
      <c r="B279" s="201"/>
      <c r="C279" s="201"/>
    </row>
    <row r="280" spans="1:3" s="189" customFormat="1" ht="18" customHeight="1" x14ac:dyDescent="0.3">
      <c r="A280" s="200"/>
      <c r="B280" s="201"/>
      <c r="C280" s="201"/>
    </row>
    <row r="281" spans="1:3" s="189" customFormat="1" ht="18" customHeight="1" x14ac:dyDescent="0.3">
      <c r="A281" s="200"/>
      <c r="B281" s="201"/>
      <c r="C281" s="201"/>
    </row>
    <row r="282" spans="1:3" s="189" customFormat="1" ht="18" customHeight="1" x14ac:dyDescent="0.3">
      <c r="A282" s="200"/>
      <c r="B282" s="201"/>
      <c r="C282" s="201"/>
    </row>
    <row r="283" spans="1:3" s="189" customFormat="1" ht="18" customHeight="1" x14ac:dyDescent="0.3">
      <c r="A283" s="200"/>
      <c r="B283" s="201"/>
      <c r="C283" s="201"/>
    </row>
    <row r="284" spans="1:3" s="189" customFormat="1" ht="18" customHeight="1" x14ac:dyDescent="0.3">
      <c r="A284" s="200"/>
      <c r="B284" s="201"/>
      <c r="C284" s="201"/>
    </row>
    <row r="285" spans="1:3" s="189" customFormat="1" ht="18" customHeight="1" x14ac:dyDescent="0.3">
      <c r="A285" s="200"/>
      <c r="B285" s="201"/>
      <c r="C285" s="201"/>
    </row>
    <row r="286" spans="1:3" s="189" customFormat="1" ht="18" customHeight="1" x14ac:dyDescent="0.3">
      <c r="A286" s="200"/>
      <c r="B286" s="201"/>
      <c r="C286" s="201"/>
    </row>
    <row r="287" spans="1:3" s="189" customFormat="1" ht="18" customHeight="1" x14ac:dyDescent="0.3">
      <c r="A287" s="200"/>
      <c r="B287" s="201"/>
      <c r="C287" s="201"/>
    </row>
    <row r="288" spans="1:3" s="189" customFormat="1" ht="18" customHeight="1" x14ac:dyDescent="0.3">
      <c r="A288" s="200"/>
      <c r="B288" s="201"/>
      <c r="C288" s="201"/>
    </row>
    <row r="289" spans="1:3" s="189" customFormat="1" ht="18" customHeight="1" x14ac:dyDescent="0.3">
      <c r="A289" s="200"/>
      <c r="B289" s="201"/>
      <c r="C289" s="201"/>
    </row>
    <row r="290" spans="1:3" s="189" customFormat="1" ht="18" customHeight="1" x14ac:dyDescent="0.3">
      <c r="A290" s="200"/>
      <c r="B290" s="201"/>
      <c r="C290" s="201"/>
    </row>
    <row r="291" spans="1:3" s="189" customFormat="1" ht="18" customHeight="1" x14ac:dyDescent="0.3">
      <c r="A291" s="200"/>
      <c r="B291" s="201"/>
      <c r="C291" s="201"/>
    </row>
    <row r="292" spans="1:3" s="189" customFormat="1" ht="18" customHeight="1" x14ac:dyDescent="0.3">
      <c r="A292" s="200"/>
      <c r="B292" s="201"/>
      <c r="C292" s="201"/>
    </row>
    <row r="293" spans="1:3" s="189" customFormat="1" ht="18" customHeight="1" x14ac:dyDescent="0.3">
      <c r="A293" s="200"/>
      <c r="B293" s="201"/>
      <c r="C293" s="201"/>
    </row>
    <row r="294" spans="1:3" s="189" customFormat="1" ht="18" customHeight="1" x14ac:dyDescent="0.3">
      <c r="A294" s="200"/>
      <c r="B294" s="201"/>
      <c r="C294" s="201"/>
    </row>
    <row r="295" spans="1:3" s="189" customFormat="1" ht="18" customHeight="1" x14ac:dyDescent="0.3">
      <c r="A295" s="200"/>
      <c r="B295" s="201"/>
      <c r="C295" s="201"/>
    </row>
    <row r="296" spans="1:3" s="189" customFormat="1" ht="18" customHeight="1" x14ac:dyDescent="0.3">
      <c r="A296" s="200"/>
      <c r="B296" s="201"/>
      <c r="C296" s="201"/>
    </row>
    <row r="297" spans="1:3" s="189" customFormat="1" ht="18" customHeight="1" x14ac:dyDescent="0.3">
      <c r="A297" s="200"/>
      <c r="B297" s="201"/>
      <c r="C297" s="201"/>
    </row>
    <row r="298" spans="1:3" s="189" customFormat="1" ht="18" customHeight="1" x14ac:dyDescent="0.3">
      <c r="A298" s="200"/>
      <c r="B298" s="201"/>
      <c r="C298" s="201"/>
    </row>
    <row r="299" spans="1:3" s="189" customFormat="1" ht="18" customHeight="1" x14ac:dyDescent="0.3">
      <c r="A299" s="200"/>
      <c r="B299" s="201"/>
      <c r="C299" s="201"/>
    </row>
    <row r="300" spans="1:3" s="189" customFormat="1" ht="18" customHeight="1" x14ac:dyDescent="0.3">
      <c r="A300" s="200"/>
      <c r="B300" s="201"/>
      <c r="C300" s="201"/>
    </row>
    <row r="301" spans="1:3" s="189" customFormat="1" ht="18" customHeight="1" x14ac:dyDescent="0.3">
      <c r="A301" s="200"/>
      <c r="B301" s="201"/>
      <c r="C301" s="201"/>
    </row>
    <row r="302" spans="1:3" s="189" customFormat="1" ht="18" customHeight="1" x14ac:dyDescent="0.3">
      <c r="A302" s="200"/>
      <c r="B302" s="201"/>
      <c r="C302" s="201"/>
    </row>
    <row r="303" spans="1:3" s="189" customFormat="1" ht="18" customHeight="1" x14ac:dyDescent="0.3">
      <c r="A303" s="200"/>
      <c r="B303" s="201"/>
      <c r="C303" s="201"/>
    </row>
    <row r="304" spans="1:3" s="189" customFormat="1" ht="18" customHeight="1" x14ac:dyDescent="0.3">
      <c r="A304" s="200"/>
      <c r="B304" s="201"/>
      <c r="C304" s="201"/>
    </row>
    <row r="305" spans="1:3" s="189" customFormat="1" ht="18" customHeight="1" x14ac:dyDescent="0.3">
      <c r="A305" s="200"/>
      <c r="B305" s="201"/>
      <c r="C305" s="201"/>
    </row>
    <row r="306" spans="1:3" s="189" customFormat="1" ht="18" customHeight="1" x14ac:dyDescent="0.3">
      <c r="A306" s="200"/>
      <c r="B306" s="201"/>
      <c r="C306" s="201"/>
    </row>
    <row r="307" spans="1:3" s="189" customFormat="1" ht="18" customHeight="1" x14ac:dyDescent="0.3">
      <c r="A307" s="200"/>
      <c r="B307" s="201"/>
      <c r="C307" s="201"/>
    </row>
    <row r="308" spans="1:3" s="189" customFormat="1" ht="18" customHeight="1" x14ac:dyDescent="0.3">
      <c r="A308" s="200"/>
      <c r="B308" s="201"/>
      <c r="C308" s="201"/>
    </row>
    <row r="309" spans="1:3" s="189" customFormat="1" ht="18" customHeight="1" x14ac:dyDescent="0.3">
      <c r="A309" s="200"/>
      <c r="B309" s="201"/>
      <c r="C309" s="201"/>
    </row>
    <row r="310" spans="1:3" s="189" customFormat="1" ht="18" customHeight="1" x14ac:dyDescent="0.3">
      <c r="A310" s="200"/>
      <c r="B310" s="201"/>
      <c r="C310" s="201"/>
    </row>
    <row r="311" spans="1:3" s="189" customFormat="1" ht="18" customHeight="1" x14ac:dyDescent="0.3">
      <c r="A311" s="200"/>
      <c r="B311" s="201"/>
      <c r="C311" s="201"/>
    </row>
    <row r="312" spans="1:3" s="189" customFormat="1" ht="18" customHeight="1" x14ac:dyDescent="0.3">
      <c r="A312" s="200"/>
      <c r="B312" s="201"/>
      <c r="C312" s="201"/>
    </row>
    <row r="313" spans="1:3" s="189" customFormat="1" ht="18" customHeight="1" x14ac:dyDescent="0.3">
      <c r="A313" s="200"/>
      <c r="B313" s="201"/>
      <c r="C313" s="201"/>
    </row>
    <row r="314" spans="1:3" s="189" customFormat="1" ht="18" customHeight="1" x14ac:dyDescent="0.3">
      <c r="A314" s="200"/>
      <c r="B314" s="201"/>
      <c r="C314" s="201"/>
    </row>
    <row r="315" spans="1:3" s="189" customFormat="1" ht="18" customHeight="1" x14ac:dyDescent="0.3">
      <c r="A315" s="200"/>
      <c r="B315" s="201"/>
      <c r="C315" s="201"/>
    </row>
    <row r="316" spans="1:3" s="189" customFormat="1" ht="18" customHeight="1" x14ac:dyDescent="0.3">
      <c r="A316" s="200"/>
      <c r="B316" s="201"/>
      <c r="C316" s="201"/>
    </row>
    <row r="317" spans="1:3" s="189" customFormat="1" ht="18" customHeight="1" x14ac:dyDescent="0.3">
      <c r="A317" s="200"/>
      <c r="B317" s="201"/>
      <c r="C317" s="201"/>
    </row>
    <row r="318" spans="1:3" s="189" customFormat="1" ht="18" customHeight="1" x14ac:dyDescent="0.3">
      <c r="A318" s="200"/>
      <c r="B318" s="201"/>
      <c r="C318" s="201"/>
    </row>
    <row r="319" spans="1:3" s="189" customFormat="1" ht="18" customHeight="1" x14ac:dyDescent="0.3">
      <c r="A319" s="200"/>
      <c r="B319" s="201"/>
      <c r="C319" s="201"/>
    </row>
    <row r="320" spans="1:3" s="189" customFormat="1" ht="18" customHeight="1" x14ac:dyDescent="0.3">
      <c r="A320" s="200"/>
      <c r="B320" s="201"/>
      <c r="C320" s="201"/>
    </row>
    <row r="321" spans="1:3" s="189" customFormat="1" ht="18" customHeight="1" x14ac:dyDescent="0.3">
      <c r="A321" s="200"/>
      <c r="B321" s="201"/>
      <c r="C321" s="201"/>
    </row>
    <row r="322" spans="1:3" s="189" customFormat="1" ht="18" customHeight="1" x14ac:dyDescent="0.3">
      <c r="A322" s="200"/>
      <c r="B322" s="201"/>
      <c r="C322" s="201"/>
    </row>
    <row r="323" spans="1:3" s="189" customFormat="1" ht="18" customHeight="1" x14ac:dyDescent="0.3">
      <c r="A323" s="200"/>
      <c r="B323" s="201"/>
      <c r="C323" s="201"/>
    </row>
    <row r="324" spans="1:3" s="189" customFormat="1" ht="18" customHeight="1" x14ac:dyDescent="0.3">
      <c r="A324" s="200"/>
      <c r="B324" s="201"/>
      <c r="C324" s="201"/>
    </row>
    <row r="325" spans="1:3" s="189" customFormat="1" ht="18" customHeight="1" x14ac:dyDescent="0.3">
      <c r="A325" s="200"/>
      <c r="B325" s="201"/>
      <c r="C325" s="201"/>
    </row>
    <row r="326" spans="1:3" s="189" customFormat="1" ht="18" customHeight="1" x14ac:dyDescent="0.3">
      <c r="A326" s="200"/>
      <c r="B326" s="201"/>
      <c r="C326" s="201"/>
    </row>
    <row r="327" spans="1:3" s="189" customFormat="1" ht="18" customHeight="1" x14ac:dyDescent="0.3">
      <c r="A327" s="200"/>
      <c r="B327" s="201"/>
      <c r="C327" s="201"/>
    </row>
    <row r="328" spans="1:3" s="189" customFormat="1" ht="18" customHeight="1" x14ac:dyDescent="0.3">
      <c r="A328" s="200"/>
      <c r="B328" s="201"/>
      <c r="C328" s="201"/>
    </row>
    <row r="329" spans="1:3" s="189" customFormat="1" ht="18" customHeight="1" x14ac:dyDescent="0.3">
      <c r="A329" s="200"/>
      <c r="B329" s="201"/>
      <c r="C329" s="201"/>
    </row>
    <row r="330" spans="1:3" s="189" customFormat="1" ht="18" customHeight="1" x14ac:dyDescent="0.3">
      <c r="A330" s="200"/>
      <c r="B330" s="201"/>
      <c r="C330" s="201"/>
    </row>
    <row r="331" spans="1:3" s="189" customFormat="1" ht="18" customHeight="1" x14ac:dyDescent="0.3">
      <c r="A331" s="200"/>
      <c r="B331" s="201"/>
      <c r="C331" s="201"/>
    </row>
    <row r="332" spans="1:3" s="189" customFormat="1" ht="18" customHeight="1" x14ac:dyDescent="0.3">
      <c r="A332" s="200"/>
      <c r="B332" s="201"/>
      <c r="C332" s="201"/>
    </row>
    <row r="333" spans="1:3" s="189" customFormat="1" ht="18" customHeight="1" x14ac:dyDescent="0.3">
      <c r="A333" s="200"/>
      <c r="B333" s="201"/>
      <c r="C333" s="201"/>
    </row>
    <row r="334" spans="1:3" s="189" customFormat="1" ht="18" customHeight="1" x14ac:dyDescent="0.3">
      <c r="A334" s="200"/>
      <c r="B334" s="201"/>
      <c r="C334" s="201"/>
    </row>
    <row r="335" spans="1:3" s="189" customFormat="1" ht="18" customHeight="1" x14ac:dyDescent="0.3">
      <c r="A335" s="200"/>
      <c r="B335" s="201"/>
      <c r="C335" s="201"/>
    </row>
    <row r="336" spans="1:3" s="189" customFormat="1" ht="18" customHeight="1" x14ac:dyDescent="0.3">
      <c r="A336" s="200"/>
      <c r="B336" s="201"/>
      <c r="C336" s="201"/>
    </row>
    <row r="337" spans="1:3" s="189" customFormat="1" ht="18" customHeight="1" x14ac:dyDescent="0.3">
      <c r="A337" s="200"/>
      <c r="B337" s="201"/>
      <c r="C337" s="201"/>
    </row>
    <row r="338" spans="1:3" s="189" customFormat="1" ht="18" customHeight="1" x14ac:dyDescent="0.3">
      <c r="A338" s="200"/>
      <c r="B338" s="201"/>
      <c r="C338" s="201"/>
    </row>
    <row r="339" spans="1:3" s="189" customFormat="1" ht="18" customHeight="1" x14ac:dyDescent="0.3">
      <c r="A339" s="200"/>
      <c r="B339" s="201"/>
      <c r="C339" s="201"/>
    </row>
    <row r="340" spans="1:3" s="189" customFormat="1" ht="18" customHeight="1" x14ac:dyDescent="0.3">
      <c r="A340" s="200"/>
      <c r="B340" s="201"/>
      <c r="C340" s="201"/>
    </row>
    <row r="341" spans="1:3" s="189" customFormat="1" ht="18" customHeight="1" x14ac:dyDescent="0.3">
      <c r="A341" s="200"/>
      <c r="B341" s="201"/>
      <c r="C341" s="201"/>
    </row>
    <row r="342" spans="1:3" s="189" customFormat="1" ht="18" customHeight="1" x14ac:dyDescent="0.3">
      <c r="A342" s="200"/>
      <c r="B342" s="201"/>
      <c r="C342" s="201"/>
    </row>
    <row r="343" spans="1:3" s="189" customFormat="1" ht="18" customHeight="1" x14ac:dyDescent="0.3">
      <c r="A343" s="200"/>
      <c r="B343" s="201"/>
      <c r="C343" s="201"/>
    </row>
    <row r="344" spans="1:3" s="189" customFormat="1" ht="18" customHeight="1" x14ac:dyDescent="0.3">
      <c r="A344" s="200"/>
      <c r="B344" s="201"/>
      <c r="C344" s="201"/>
    </row>
    <row r="345" spans="1:3" s="189" customFormat="1" ht="18" customHeight="1" x14ac:dyDescent="0.3">
      <c r="A345" s="200"/>
      <c r="B345" s="201"/>
      <c r="C345" s="201"/>
    </row>
    <row r="346" spans="1:3" s="189" customFormat="1" ht="18" customHeight="1" x14ac:dyDescent="0.3">
      <c r="A346" s="200"/>
      <c r="B346" s="201"/>
      <c r="C346" s="201"/>
    </row>
    <row r="347" spans="1:3" s="189" customFormat="1" ht="18" customHeight="1" x14ac:dyDescent="0.3">
      <c r="A347" s="200"/>
      <c r="B347" s="201"/>
      <c r="C347" s="201"/>
    </row>
    <row r="348" spans="1:3" s="189" customFormat="1" ht="18" customHeight="1" x14ac:dyDescent="0.3">
      <c r="A348" s="200"/>
      <c r="B348" s="201"/>
      <c r="C348" s="201"/>
    </row>
    <row r="349" spans="1:3" s="189" customFormat="1" ht="18" customHeight="1" x14ac:dyDescent="0.3">
      <c r="A349" s="200"/>
      <c r="B349" s="201"/>
      <c r="C349" s="201"/>
    </row>
    <row r="350" spans="1:3" s="189" customFormat="1" ht="18" customHeight="1" x14ac:dyDescent="0.3">
      <c r="A350" s="200"/>
      <c r="B350" s="201"/>
      <c r="C350" s="201"/>
    </row>
    <row r="351" spans="1:3" s="189" customFormat="1" ht="18" customHeight="1" x14ac:dyDescent="0.3">
      <c r="A351" s="200"/>
      <c r="B351" s="201"/>
      <c r="C351" s="201"/>
    </row>
    <row r="352" spans="1:3" s="189" customFormat="1" ht="18" customHeight="1" x14ac:dyDescent="0.3">
      <c r="A352" s="200"/>
      <c r="B352" s="201"/>
      <c r="C352" s="201"/>
    </row>
    <row r="353" spans="1:3" s="189" customFormat="1" ht="18" customHeight="1" x14ac:dyDescent="0.3">
      <c r="A353" s="200"/>
      <c r="B353" s="201"/>
      <c r="C353" s="201"/>
    </row>
    <row r="354" spans="1:3" s="189" customFormat="1" ht="18" customHeight="1" x14ac:dyDescent="0.3">
      <c r="A354" s="200"/>
      <c r="B354" s="201"/>
      <c r="C354" s="201"/>
    </row>
    <row r="355" spans="1:3" s="189" customFormat="1" ht="18" customHeight="1" x14ac:dyDescent="0.3">
      <c r="A355" s="200"/>
      <c r="B355" s="201"/>
      <c r="C355" s="201"/>
    </row>
    <row r="356" spans="1:3" s="189" customFormat="1" ht="18" customHeight="1" x14ac:dyDescent="0.3">
      <c r="A356" s="200"/>
      <c r="B356" s="201"/>
      <c r="C356" s="201"/>
    </row>
    <row r="357" spans="1:3" s="189" customFormat="1" ht="18" customHeight="1" x14ac:dyDescent="0.3">
      <c r="A357" s="200"/>
      <c r="B357" s="201"/>
      <c r="C357" s="201"/>
    </row>
    <row r="358" spans="1:3" s="189" customFormat="1" ht="18" customHeight="1" x14ac:dyDescent="0.3">
      <c r="A358" s="200"/>
      <c r="B358" s="201"/>
      <c r="C358" s="201"/>
    </row>
    <row r="359" spans="1:3" s="189" customFormat="1" ht="18" customHeight="1" x14ac:dyDescent="0.3">
      <c r="A359" s="200"/>
      <c r="B359" s="201"/>
      <c r="C359" s="201"/>
    </row>
    <row r="360" spans="1:3" s="189" customFormat="1" ht="18" customHeight="1" x14ac:dyDescent="0.3">
      <c r="A360" s="200"/>
      <c r="B360" s="201"/>
      <c r="C360" s="201"/>
    </row>
    <row r="361" spans="1:3" s="189" customFormat="1" ht="18" customHeight="1" x14ac:dyDescent="0.3">
      <c r="A361" s="200"/>
      <c r="B361" s="201"/>
      <c r="C361" s="201"/>
    </row>
    <row r="362" spans="1:3" s="189" customFormat="1" ht="18" customHeight="1" x14ac:dyDescent="0.3">
      <c r="A362" s="200"/>
      <c r="B362" s="201"/>
      <c r="C362" s="201"/>
    </row>
    <row r="363" spans="1:3" s="189" customFormat="1" ht="18" customHeight="1" x14ac:dyDescent="0.3">
      <c r="A363" s="200"/>
      <c r="B363" s="201"/>
      <c r="C363" s="201"/>
    </row>
    <row r="364" spans="1:3" s="189" customFormat="1" ht="18" customHeight="1" x14ac:dyDescent="0.3">
      <c r="A364" s="200"/>
      <c r="B364" s="201"/>
      <c r="C364" s="201"/>
    </row>
    <row r="365" spans="1:3" s="189" customFormat="1" ht="18" customHeight="1" x14ac:dyDescent="0.3">
      <c r="A365" s="200"/>
      <c r="B365" s="201"/>
      <c r="C365" s="201"/>
    </row>
    <row r="366" spans="1:3" s="189" customFormat="1" ht="18" customHeight="1" x14ac:dyDescent="0.3">
      <c r="A366" s="200"/>
      <c r="B366" s="201"/>
      <c r="C366" s="201"/>
    </row>
    <row r="367" spans="1:3" s="189" customFormat="1" ht="18" customHeight="1" x14ac:dyDescent="0.3">
      <c r="A367" s="200"/>
      <c r="B367" s="201"/>
      <c r="C367" s="201"/>
    </row>
    <row r="368" spans="1:3" s="189" customFormat="1" ht="18" customHeight="1" x14ac:dyDescent="0.3">
      <c r="A368" s="200"/>
      <c r="B368" s="201"/>
      <c r="C368" s="201"/>
    </row>
    <row r="369" spans="1:3" s="189" customFormat="1" ht="18" customHeight="1" x14ac:dyDescent="0.3">
      <c r="A369" s="200"/>
      <c r="B369" s="201"/>
      <c r="C369" s="201"/>
    </row>
    <row r="370" spans="1:3" s="189" customFormat="1" ht="18" customHeight="1" x14ac:dyDescent="0.3">
      <c r="A370" s="200"/>
      <c r="B370" s="201"/>
      <c r="C370" s="201"/>
    </row>
    <row r="371" spans="1:3" s="189" customFormat="1" ht="18" customHeight="1" x14ac:dyDescent="0.3">
      <c r="A371" s="200"/>
      <c r="B371" s="201"/>
      <c r="C371" s="201"/>
    </row>
    <row r="372" spans="1:3" s="189" customFormat="1" ht="18" customHeight="1" x14ac:dyDescent="0.3">
      <c r="A372" s="200"/>
      <c r="B372" s="201"/>
      <c r="C372" s="201"/>
    </row>
    <row r="373" spans="1:3" s="189" customFormat="1" ht="18" customHeight="1" x14ac:dyDescent="0.3">
      <c r="A373" s="200"/>
      <c r="B373" s="201"/>
      <c r="C373" s="201"/>
    </row>
    <row r="374" spans="1:3" s="189" customFormat="1" ht="18" customHeight="1" x14ac:dyDescent="0.3">
      <c r="A374" s="200"/>
      <c r="B374" s="201"/>
      <c r="C374" s="201"/>
    </row>
    <row r="375" spans="1:3" s="189" customFormat="1" ht="18" customHeight="1" x14ac:dyDescent="0.3">
      <c r="A375" s="200"/>
      <c r="B375" s="201"/>
      <c r="C375" s="201"/>
    </row>
    <row r="376" spans="1:3" s="189" customFormat="1" ht="18" customHeight="1" x14ac:dyDescent="0.3">
      <c r="A376" s="200"/>
      <c r="B376" s="201"/>
      <c r="C376" s="201"/>
    </row>
    <row r="377" spans="1:3" s="189" customFormat="1" ht="18" customHeight="1" x14ac:dyDescent="0.3">
      <c r="A377" s="200"/>
      <c r="B377" s="201"/>
      <c r="C377" s="201"/>
    </row>
    <row r="378" spans="1:3" s="189" customFormat="1" ht="18" customHeight="1" x14ac:dyDescent="0.3">
      <c r="A378" s="200"/>
      <c r="B378" s="201"/>
      <c r="C378" s="201"/>
    </row>
    <row r="379" spans="1:3" s="189" customFormat="1" ht="18" customHeight="1" x14ac:dyDescent="0.3">
      <c r="A379" s="200"/>
      <c r="B379" s="201"/>
      <c r="C379" s="201"/>
    </row>
    <row r="380" spans="1:3" s="189" customFormat="1" ht="18" customHeight="1" x14ac:dyDescent="0.3">
      <c r="A380" s="200"/>
      <c r="B380" s="201"/>
      <c r="C380" s="201"/>
    </row>
    <row r="381" spans="1:3" s="189" customFormat="1" ht="18" customHeight="1" x14ac:dyDescent="0.3">
      <c r="A381" s="200"/>
      <c r="B381" s="201"/>
      <c r="C381" s="201"/>
    </row>
    <row r="382" spans="1:3" s="189" customFormat="1" ht="18" customHeight="1" x14ac:dyDescent="0.3">
      <c r="A382" s="200"/>
      <c r="B382" s="201"/>
      <c r="C382" s="201"/>
    </row>
    <row r="383" spans="1:3" s="189" customFormat="1" ht="18" customHeight="1" x14ac:dyDescent="0.3">
      <c r="A383" s="200"/>
      <c r="B383" s="201"/>
      <c r="C383" s="201"/>
    </row>
    <row r="384" spans="1:3" s="189" customFormat="1" ht="18" customHeight="1" x14ac:dyDescent="0.3">
      <c r="A384" s="200"/>
      <c r="B384" s="201"/>
      <c r="C384" s="201"/>
    </row>
    <row r="385" spans="1:3" s="189" customFormat="1" ht="18" customHeight="1" x14ac:dyDescent="0.3">
      <c r="A385" s="200"/>
      <c r="B385" s="201"/>
      <c r="C385" s="201"/>
    </row>
    <row r="386" spans="1:3" s="189" customFormat="1" ht="18" customHeight="1" x14ac:dyDescent="0.3">
      <c r="A386" s="200"/>
      <c r="B386" s="201"/>
      <c r="C386" s="201"/>
    </row>
    <row r="387" spans="1:3" s="189" customFormat="1" ht="18" customHeight="1" x14ac:dyDescent="0.3">
      <c r="A387" s="200"/>
      <c r="B387" s="201"/>
      <c r="C387" s="201"/>
    </row>
    <row r="388" spans="1:3" s="189" customFormat="1" ht="18" customHeight="1" x14ac:dyDescent="0.3">
      <c r="A388" s="200"/>
      <c r="B388" s="201"/>
      <c r="C388" s="201"/>
    </row>
    <row r="389" spans="1:3" s="189" customFormat="1" ht="18" customHeight="1" x14ac:dyDescent="0.3">
      <c r="A389" s="200"/>
      <c r="B389" s="201"/>
      <c r="C389" s="201"/>
    </row>
    <row r="390" spans="1:3" s="189" customFormat="1" ht="18" customHeight="1" x14ac:dyDescent="0.3">
      <c r="A390" s="200"/>
      <c r="B390" s="201"/>
      <c r="C390" s="201"/>
    </row>
    <row r="391" spans="1:3" s="189" customFormat="1" ht="18" customHeight="1" x14ac:dyDescent="0.3">
      <c r="A391" s="200"/>
      <c r="B391" s="201"/>
      <c r="C391" s="201"/>
    </row>
    <row r="392" spans="1:3" s="189" customFormat="1" ht="18" customHeight="1" x14ac:dyDescent="0.3">
      <c r="A392" s="200"/>
      <c r="B392" s="201"/>
      <c r="C392" s="201"/>
    </row>
    <row r="393" spans="1:3" s="189" customFormat="1" ht="18" customHeight="1" x14ac:dyDescent="0.3">
      <c r="A393" s="200"/>
      <c r="B393" s="201"/>
      <c r="C393" s="201"/>
    </row>
    <row r="394" spans="1:3" s="189" customFormat="1" ht="18" customHeight="1" x14ac:dyDescent="0.3">
      <c r="A394" s="200"/>
      <c r="B394" s="201"/>
      <c r="C394" s="201"/>
    </row>
    <row r="395" spans="1:3" s="189" customFormat="1" ht="18" customHeight="1" x14ac:dyDescent="0.3">
      <c r="A395" s="200"/>
      <c r="B395" s="201"/>
      <c r="C395" s="201"/>
    </row>
    <row r="396" spans="1:3" s="189" customFormat="1" ht="18" customHeight="1" x14ac:dyDescent="0.3">
      <c r="A396" s="200"/>
      <c r="B396" s="201"/>
      <c r="C396" s="201"/>
    </row>
    <row r="397" spans="1:3" s="189" customFormat="1" ht="18" customHeight="1" x14ac:dyDescent="0.3">
      <c r="A397" s="200"/>
      <c r="B397" s="201"/>
      <c r="C397" s="201"/>
    </row>
    <row r="398" spans="1:3" s="189" customFormat="1" ht="18" customHeight="1" x14ac:dyDescent="0.3">
      <c r="A398" s="200"/>
      <c r="B398" s="201"/>
      <c r="C398" s="201"/>
    </row>
    <row r="399" spans="1:3" s="189" customFormat="1" ht="18" customHeight="1" x14ac:dyDescent="0.3">
      <c r="A399" s="200"/>
      <c r="B399" s="201"/>
      <c r="C399" s="201"/>
    </row>
    <row r="400" spans="1:3" s="189" customFormat="1" ht="18" customHeight="1" x14ac:dyDescent="0.3">
      <c r="A400" s="200"/>
      <c r="B400" s="201"/>
      <c r="C400" s="201"/>
    </row>
    <row r="401" spans="1:3" s="189" customFormat="1" ht="18" customHeight="1" x14ac:dyDescent="0.3">
      <c r="A401" s="200"/>
      <c r="B401" s="201"/>
      <c r="C401" s="201"/>
    </row>
    <row r="402" spans="1:3" s="189" customFormat="1" ht="18" customHeight="1" x14ac:dyDescent="0.3">
      <c r="A402" s="200"/>
      <c r="B402" s="201"/>
      <c r="C402" s="201"/>
    </row>
    <row r="403" spans="1:3" s="189" customFormat="1" ht="18" customHeight="1" x14ac:dyDescent="0.3">
      <c r="A403" s="200"/>
      <c r="B403" s="201"/>
      <c r="C403" s="201"/>
    </row>
    <row r="404" spans="1:3" s="189" customFormat="1" ht="18" customHeight="1" x14ac:dyDescent="0.3">
      <c r="A404" s="200"/>
      <c r="B404" s="201"/>
      <c r="C404" s="201"/>
    </row>
    <row r="405" spans="1:3" s="189" customFormat="1" ht="18" customHeight="1" x14ac:dyDescent="0.3">
      <c r="A405" s="200"/>
      <c r="B405" s="201"/>
      <c r="C405" s="201"/>
    </row>
    <row r="406" spans="1:3" s="189" customFormat="1" ht="18" customHeight="1" x14ac:dyDescent="0.3">
      <c r="A406" s="200"/>
      <c r="B406" s="201"/>
      <c r="C406" s="201"/>
    </row>
    <row r="407" spans="1:3" s="189" customFormat="1" ht="18" customHeight="1" x14ac:dyDescent="0.3">
      <c r="A407" s="200"/>
      <c r="B407" s="201"/>
      <c r="C407" s="201"/>
    </row>
    <row r="408" spans="1:3" s="189" customFormat="1" ht="18" customHeight="1" x14ac:dyDescent="0.3">
      <c r="A408" s="200"/>
      <c r="B408" s="201"/>
      <c r="C408" s="201"/>
    </row>
    <row r="409" spans="1:3" s="189" customFormat="1" ht="18" customHeight="1" x14ac:dyDescent="0.3">
      <c r="A409" s="200"/>
      <c r="B409" s="201"/>
      <c r="C409" s="201"/>
    </row>
    <row r="410" spans="1:3" s="189" customFormat="1" ht="18" customHeight="1" x14ac:dyDescent="0.3">
      <c r="A410" s="200"/>
      <c r="B410" s="201"/>
      <c r="C410" s="201"/>
    </row>
    <row r="411" spans="1:3" s="189" customFormat="1" ht="18" customHeight="1" x14ac:dyDescent="0.3">
      <c r="A411" s="200"/>
      <c r="B411" s="201"/>
      <c r="C411" s="201"/>
    </row>
    <row r="412" spans="1:3" s="189" customFormat="1" ht="18" customHeight="1" x14ac:dyDescent="0.3">
      <c r="A412" s="200"/>
      <c r="B412" s="201"/>
      <c r="C412" s="201"/>
    </row>
    <row r="413" spans="1:3" s="189" customFormat="1" ht="18" customHeight="1" x14ac:dyDescent="0.3">
      <c r="A413" s="200"/>
      <c r="B413" s="201"/>
      <c r="C413" s="201"/>
    </row>
    <row r="414" spans="1:3" s="189" customFormat="1" ht="18" customHeight="1" x14ac:dyDescent="0.3">
      <c r="A414" s="200"/>
      <c r="B414" s="201"/>
      <c r="C414" s="201"/>
    </row>
    <row r="415" spans="1:3" s="189" customFormat="1" ht="18" customHeight="1" x14ac:dyDescent="0.3">
      <c r="A415" s="200"/>
      <c r="B415" s="201"/>
      <c r="C415" s="201"/>
    </row>
    <row r="416" spans="1:3" s="189" customFormat="1" ht="18" customHeight="1" x14ac:dyDescent="0.3">
      <c r="A416" s="200"/>
      <c r="B416" s="201"/>
      <c r="C416" s="201"/>
    </row>
    <row r="417" spans="1:3" s="189" customFormat="1" ht="18" customHeight="1" x14ac:dyDescent="0.3">
      <c r="A417" s="200"/>
      <c r="B417" s="201"/>
      <c r="C417" s="201"/>
    </row>
    <row r="418" spans="1:3" s="189" customFormat="1" ht="18" customHeight="1" x14ac:dyDescent="0.3">
      <c r="A418" s="200"/>
      <c r="B418" s="201"/>
      <c r="C418" s="201"/>
    </row>
    <row r="419" spans="1:3" s="189" customFormat="1" ht="18" customHeight="1" x14ac:dyDescent="0.3">
      <c r="A419" s="200"/>
      <c r="B419" s="201"/>
      <c r="C419" s="201"/>
    </row>
    <row r="420" spans="1:3" s="189" customFormat="1" ht="18" customHeight="1" x14ac:dyDescent="0.3">
      <c r="A420" s="200"/>
      <c r="B420" s="201"/>
      <c r="C420" s="201"/>
    </row>
    <row r="421" spans="1:3" s="189" customFormat="1" ht="18" customHeight="1" x14ac:dyDescent="0.3">
      <c r="A421" s="200"/>
      <c r="B421" s="201"/>
      <c r="C421" s="201"/>
    </row>
    <row r="422" spans="1:3" s="189" customFormat="1" ht="18" customHeight="1" x14ac:dyDescent="0.3">
      <c r="A422" s="200"/>
      <c r="B422" s="201"/>
      <c r="C422" s="201"/>
    </row>
    <row r="423" spans="1:3" s="189" customFormat="1" ht="18" customHeight="1" x14ac:dyDescent="0.3">
      <c r="A423" s="200"/>
      <c r="B423" s="201"/>
      <c r="C423" s="201"/>
    </row>
    <row r="424" spans="1:3" s="189" customFormat="1" ht="18" customHeight="1" x14ac:dyDescent="0.3">
      <c r="A424" s="200"/>
      <c r="B424" s="201"/>
      <c r="C424" s="201"/>
    </row>
    <row r="425" spans="1:3" s="189" customFormat="1" ht="18" customHeight="1" x14ac:dyDescent="0.3">
      <c r="A425" s="200"/>
      <c r="B425" s="201"/>
      <c r="C425" s="201"/>
    </row>
    <row r="426" spans="1:3" s="189" customFormat="1" ht="18" customHeight="1" x14ac:dyDescent="0.3">
      <c r="A426" s="200"/>
      <c r="B426" s="201"/>
      <c r="C426" s="201"/>
    </row>
    <row r="427" spans="1:3" s="189" customFormat="1" ht="18" customHeight="1" x14ac:dyDescent="0.3">
      <c r="A427" s="200"/>
      <c r="B427" s="201"/>
      <c r="C427" s="201"/>
    </row>
    <row r="428" spans="1:3" s="189" customFormat="1" ht="18" customHeight="1" x14ac:dyDescent="0.3">
      <c r="A428" s="200"/>
      <c r="B428" s="201"/>
      <c r="C428" s="201"/>
    </row>
    <row r="429" spans="1:3" s="189" customFormat="1" ht="18" customHeight="1" x14ac:dyDescent="0.3">
      <c r="A429" s="200"/>
      <c r="B429" s="201"/>
      <c r="C429" s="201"/>
    </row>
    <row r="430" spans="1:3" s="189" customFormat="1" ht="18" customHeight="1" x14ac:dyDescent="0.3">
      <c r="A430" s="200"/>
      <c r="B430" s="201"/>
      <c r="C430" s="201"/>
    </row>
    <row r="431" spans="1:3" s="189" customFormat="1" ht="18" customHeight="1" x14ac:dyDescent="0.3">
      <c r="A431" s="200"/>
      <c r="B431" s="201"/>
      <c r="C431" s="201"/>
    </row>
    <row r="432" spans="1:3" s="189" customFormat="1" ht="18" customHeight="1" x14ac:dyDescent="0.3">
      <c r="A432" s="200"/>
      <c r="B432" s="201"/>
      <c r="C432" s="201"/>
    </row>
    <row r="433" spans="1:3" s="189" customFormat="1" ht="18" customHeight="1" x14ac:dyDescent="0.3">
      <c r="A433" s="200"/>
      <c r="B433" s="201"/>
      <c r="C433" s="201"/>
    </row>
    <row r="434" spans="1:3" s="189" customFormat="1" ht="18" customHeight="1" x14ac:dyDescent="0.3">
      <c r="A434" s="200"/>
      <c r="B434" s="201"/>
      <c r="C434" s="201"/>
    </row>
    <row r="435" spans="1:3" s="189" customFormat="1" ht="18" customHeight="1" x14ac:dyDescent="0.3">
      <c r="A435" s="200"/>
      <c r="B435" s="201"/>
      <c r="C435" s="201"/>
    </row>
    <row r="436" spans="1:3" s="189" customFormat="1" ht="18" customHeight="1" x14ac:dyDescent="0.3">
      <c r="A436" s="200"/>
      <c r="B436" s="201"/>
      <c r="C436" s="201"/>
    </row>
    <row r="437" spans="1:3" s="189" customFormat="1" ht="18" customHeight="1" x14ac:dyDescent="0.3">
      <c r="A437" s="200"/>
      <c r="B437" s="201"/>
      <c r="C437" s="201"/>
    </row>
    <row r="438" spans="1:3" s="189" customFormat="1" ht="18" customHeight="1" x14ac:dyDescent="0.3">
      <c r="A438" s="200"/>
      <c r="B438" s="201"/>
      <c r="C438" s="201"/>
    </row>
    <row r="439" spans="1:3" s="189" customFormat="1" ht="18" customHeight="1" x14ac:dyDescent="0.3">
      <c r="A439" s="200"/>
      <c r="B439" s="201"/>
      <c r="C439" s="201"/>
    </row>
    <row r="440" spans="1:3" s="189" customFormat="1" ht="18" customHeight="1" x14ac:dyDescent="0.3">
      <c r="A440" s="200"/>
      <c r="B440" s="201"/>
      <c r="C440" s="201"/>
    </row>
    <row r="441" spans="1:3" s="189" customFormat="1" ht="18" customHeight="1" x14ac:dyDescent="0.3">
      <c r="A441" s="200"/>
      <c r="B441" s="201"/>
      <c r="C441" s="201"/>
    </row>
    <row r="442" spans="1:3" s="189" customFormat="1" ht="18" customHeight="1" x14ac:dyDescent="0.3">
      <c r="A442" s="200"/>
      <c r="B442" s="201"/>
      <c r="C442" s="201"/>
    </row>
    <row r="443" spans="1:3" s="189" customFormat="1" ht="18" customHeight="1" x14ac:dyDescent="0.3">
      <c r="A443" s="200"/>
      <c r="B443" s="201"/>
      <c r="C443" s="201"/>
    </row>
    <row r="444" spans="1:3" s="189" customFormat="1" ht="18" customHeight="1" x14ac:dyDescent="0.3">
      <c r="A444" s="200"/>
      <c r="B444" s="201"/>
      <c r="C444" s="201"/>
    </row>
    <row r="445" spans="1:3" s="189" customFormat="1" ht="18" customHeight="1" x14ac:dyDescent="0.3">
      <c r="A445" s="200"/>
      <c r="B445" s="201"/>
      <c r="C445" s="201"/>
    </row>
    <row r="446" spans="1:3" s="189" customFormat="1" ht="18" customHeight="1" x14ac:dyDescent="0.3">
      <c r="A446" s="200"/>
      <c r="B446" s="201"/>
      <c r="C446" s="201"/>
    </row>
    <row r="447" spans="1:3" s="189" customFormat="1" ht="18" customHeight="1" x14ac:dyDescent="0.3">
      <c r="A447" s="200"/>
      <c r="B447" s="201"/>
      <c r="C447" s="201"/>
    </row>
    <row r="448" spans="1:3" s="189" customFormat="1" ht="18" customHeight="1" x14ac:dyDescent="0.3">
      <c r="A448" s="200"/>
      <c r="B448" s="201"/>
      <c r="C448" s="201"/>
    </row>
    <row r="449" spans="1:3" s="189" customFormat="1" ht="18" customHeight="1" x14ac:dyDescent="0.3">
      <c r="A449" s="200"/>
      <c r="B449" s="201"/>
      <c r="C449" s="201"/>
    </row>
    <row r="450" spans="1:3" s="189" customFormat="1" ht="18" customHeight="1" x14ac:dyDescent="0.3">
      <c r="A450" s="200"/>
      <c r="B450" s="201"/>
      <c r="C450" s="201"/>
    </row>
    <row r="451" spans="1:3" s="189" customFormat="1" ht="18" customHeight="1" x14ac:dyDescent="0.3">
      <c r="A451" s="200"/>
      <c r="B451" s="201"/>
      <c r="C451" s="201"/>
    </row>
    <row r="452" spans="1:3" s="189" customFormat="1" ht="18" customHeight="1" x14ac:dyDescent="0.3">
      <c r="A452" s="200"/>
      <c r="B452" s="201"/>
      <c r="C452" s="201"/>
    </row>
    <row r="453" spans="1:3" s="189" customFormat="1" ht="18" customHeight="1" x14ac:dyDescent="0.3">
      <c r="A453" s="200"/>
      <c r="B453" s="201"/>
      <c r="C453" s="201"/>
    </row>
    <row r="454" spans="1:3" s="189" customFormat="1" ht="18" customHeight="1" x14ac:dyDescent="0.3">
      <c r="A454" s="200"/>
      <c r="B454" s="201"/>
      <c r="C454" s="201"/>
    </row>
    <row r="455" spans="1:3" s="189" customFormat="1" ht="18" customHeight="1" x14ac:dyDescent="0.3">
      <c r="A455" s="200"/>
      <c r="B455" s="201"/>
      <c r="C455" s="201"/>
    </row>
    <row r="456" spans="1:3" s="189" customFormat="1" ht="18" customHeight="1" x14ac:dyDescent="0.3">
      <c r="A456" s="200"/>
      <c r="B456" s="201"/>
      <c r="C456" s="201"/>
    </row>
    <row r="457" spans="1:3" s="189" customFormat="1" ht="18" customHeight="1" x14ac:dyDescent="0.3">
      <c r="A457" s="200"/>
      <c r="B457" s="201"/>
      <c r="C457" s="201"/>
    </row>
    <row r="458" spans="1:3" s="189" customFormat="1" ht="18" customHeight="1" x14ac:dyDescent="0.3">
      <c r="A458" s="200"/>
      <c r="B458" s="201"/>
      <c r="C458" s="201"/>
    </row>
    <row r="459" spans="1:3" s="189" customFormat="1" ht="18" customHeight="1" x14ac:dyDescent="0.3">
      <c r="A459" s="200"/>
      <c r="B459" s="201"/>
      <c r="C459" s="201"/>
    </row>
    <row r="460" spans="1:3" s="189" customFormat="1" ht="18" customHeight="1" x14ac:dyDescent="0.3">
      <c r="A460" s="200"/>
      <c r="B460" s="201"/>
      <c r="C460" s="201"/>
    </row>
    <row r="461" spans="1:3" s="189" customFormat="1" ht="18" customHeight="1" x14ac:dyDescent="0.3">
      <c r="A461" s="200"/>
      <c r="B461" s="201"/>
      <c r="C461" s="201"/>
    </row>
    <row r="462" spans="1:3" s="189" customFormat="1" ht="18" customHeight="1" x14ac:dyDescent="0.3">
      <c r="A462" s="200"/>
      <c r="B462" s="201"/>
      <c r="C462" s="201"/>
    </row>
    <row r="463" spans="1:3" s="189" customFormat="1" ht="18" customHeight="1" x14ac:dyDescent="0.3">
      <c r="A463" s="200"/>
      <c r="B463" s="201"/>
      <c r="C463" s="201"/>
    </row>
    <row r="464" spans="1:3" s="189" customFormat="1" ht="18" customHeight="1" x14ac:dyDescent="0.3">
      <c r="A464" s="200"/>
      <c r="B464" s="201"/>
      <c r="C464" s="201"/>
    </row>
    <row r="465" spans="1:3" s="189" customFormat="1" ht="18" customHeight="1" x14ac:dyDescent="0.3">
      <c r="A465" s="200"/>
      <c r="B465" s="201"/>
      <c r="C465" s="201"/>
    </row>
    <row r="466" spans="1:3" s="189" customFormat="1" ht="18" customHeight="1" x14ac:dyDescent="0.3">
      <c r="A466" s="200"/>
      <c r="B466" s="201"/>
      <c r="C466" s="201"/>
    </row>
    <row r="467" spans="1:3" s="189" customFormat="1" ht="18" customHeight="1" x14ac:dyDescent="0.3">
      <c r="A467" s="200"/>
      <c r="B467" s="201"/>
      <c r="C467" s="201"/>
    </row>
    <row r="468" spans="1:3" s="189" customFormat="1" ht="18" customHeight="1" x14ac:dyDescent="0.3">
      <c r="A468" s="200"/>
      <c r="B468" s="201"/>
      <c r="C468" s="201"/>
    </row>
    <row r="469" spans="1:3" s="189" customFormat="1" ht="18" customHeight="1" x14ac:dyDescent="0.3">
      <c r="A469" s="200"/>
      <c r="B469" s="201"/>
      <c r="C469" s="201"/>
    </row>
    <row r="470" spans="1:3" s="189" customFormat="1" ht="18" customHeight="1" x14ac:dyDescent="0.3">
      <c r="A470" s="200"/>
      <c r="B470" s="201"/>
      <c r="C470" s="201"/>
    </row>
    <row r="471" spans="1:3" s="189" customFormat="1" ht="18" customHeight="1" x14ac:dyDescent="0.3">
      <c r="A471" s="200"/>
      <c r="B471" s="201"/>
      <c r="C471" s="201"/>
    </row>
    <row r="472" spans="1:3" s="189" customFormat="1" ht="18" customHeight="1" x14ac:dyDescent="0.3">
      <c r="A472" s="200"/>
      <c r="B472" s="201"/>
      <c r="C472" s="201"/>
    </row>
    <row r="473" spans="1:3" s="189" customFormat="1" ht="18" customHeight="1" x14ac:dyDescent="0.3">
      <c r="A473" s="200"/>
      <c r="B473" s="201"/>
      <c r="C473" s="201"/>
    </row>
    <row r="474" spans="1:3" s="189" customFormat="1" ht="18" customHeight="1" x14ac:dyDescent="0.3">
      <c r="A474" s="200"/>
      <c r="B474" s="201"/>
      <c r="C474" s="201"/>
    </row>
    <row r="475" spans="1:3" s="189" customFormat="1" ht="18" customHeight="1" x14ac:dyDescent="0.3">
      <c r="A475" s="200"/>
      <c r="B475" s="201"/>
      <c r="C475" s="201"/>
    </row>
    <row r="476" spans="1:3" s="189" customFormat="1" ht="18" customHeight="1" x14ac:dyDescent="0.3">
      <c r="A476" s="200"/>
      <c r="B476" s="201"/>
      <c r="C476" s="201"/>
    </row>
    <row r="477" spans="1:3" s="189" customFormat="1" ht="18" customHeight="1" x14ac:dyDescent="0.3">
      <c r="A477" s="200"/>
      <c r="B477" s="201"/>
      <c r="C477" s="201"/>
    </row>
    <row r="478" spans="1:3" s="189" customFormat="1" ht="18" customHeight="1" x14ac:dyDescent="0.3">
      <c r="A478" s="200"/>
      <c r="B478" s="201"/>
      <c r="C478" s="201"/>
    </row>
    <row r="479" spans="1:3" s="189" customFormat="1" ht="18" customHeight="1" x14ac:dyDescent="0.3">
      <c r="A479" s="200"/>
      <c r="B479" s="201"/>
      <c r="C479" s="201"/>
    </row>
    <row r="480" spans="1:3" s="189" customFormat="1" ht="18" customHeight="1" x14ac:dyDescent="0.3">
      <c r="A480" s="200"/>
      <c r="B480" s="201"/>
      <c r="C480" s="201"/>
    </row>
    <row r="481" spans="1:3" s="189" customFormat="1" ht="18" customHeight="1" x14ac:dyDescent="0.3">
      <c r="A481" s="200"/>
      <c r="B481" s="201"/>
      <c r="C481" s="201"/>
    </row>
    <row r="482" spans="1:3" s="189" customFormat="1" ht="18" customHeight="1" x14ac:dyDescent="0.3">
      <c r="A482" s="200"/>
      <c r="B482" s="201"/>
      <c r="C482" s="201"/>
    </row>
    <row r="483" spans="1:3" s="189" customFormat="1" ht="18" customHeight="1" x14ac:dyDescent="0.3">
      <c r="A483" s="200"/>
      <c r="B483" s="201"/>
      <c r="C483" s="201"/>
    </row>
    <row r="484" spans="1:3" s="189" customFormat="1" ht="18" customHeight="1" x14ac:dyDescent="0.3">
      <c r="A484" s="200"/>
      <c r="B484" s="201"/>
      <c r="C484" s="201"/>
    </row>
    <row r="485" spans="1:3" s="189" customFormat="1" ht="18" customHeight="1" x14ac:dyDescent="0.3">
      <c r="A485" s="200"/>
      <c r="B485" s="201"/>
      <c r="C485" s="201"/>
    </row>
    <row r="486" spans="1:3" s="189" customFormat="1" ht="18" customHeight="1" x14ac:dyDescent="0.3">
      <c r="A486" s="200"/>
      <c r="B486" s="201"/>
      <c r="C486" s="201"/>
    </row>
    <row r="487" spans="1:3" s="189" customFormat="1" ht="18" customHeight="1" x14ac:dyDescent="0.3">
      <c r="A487" s="200"/>
      <c r="B487" s="201"/>
      <c r="C487" s="201"/>
    </row>
    <row r="488" spans="1:3" s="189" customFormat="1" ht="18" customHeight="1" x14ac:dyDescent="0.3">
      <c r="A488" s="200"/>
      <c r="B488" s="201"/>
      <c r="C488" s="201"/>
    </row>
    <row r="489" spans="1:3" s="189" customFormat="1" ht="18" customHeight="1" x14ac:dyDescent="0.3">
      <c r="A489" s="200"/>
      <c r="B489" s="201"/>
      <c r="C489" s="201"/>
    </row>
    <row r="490" spans="1:3" s="189" customFormat="1" ht="18" customHeight="1" x14ac:dyDescent="0.3">
      <c r="A490" s="200"/>
      <c r="B490" s="201"/>
      <c r="C490" s="201"/>
    </row>
    <row r="491" spans="1:3" s="189" customFormat="1" ht="18" customHeight="1" x14ac:dyDescent="0.3">
      <c r="A491" s="200"/>
      <c r="B491" s="201"/>
      <c r="C491" s="201"/>
    </row>
    <row r="492" spans="1:3" s="189" customFormat="1" ht="18" customHeight="1" x14ac:dyDescent="0.3">
      <c r="A492" s="200"/>
      <c r="B492" s="201"/>
      <c r="C492" s="201"/>
    </row>
    <row r="493" spans="1:3" s="189" customFormat="1" ht="18" customHeight="1" x14ac:dyDescent="0.3">
      <c r="A493" s="200"/>
      <c r="B493" s="201"/>
      <c r="C493" s="201"/>
    </row>
    <row r="494" spans="1:3" s="189" customFormat="1" ht="18" customHeight="1" x14ac:dyDescent="0.3">
      <c r="A494" s="200"/>
      <c r="B494" s="201"/>
      <c r="C494" s="201"/>
    </row>
    <row r="495" spans="1:3" s="189" customFormat="1" ht="18" customHeight="1" x14ac:dyDescent="0.3">
      <c r="A495" s="200"/>
      <c r="B495" s="201"/>
      <c r="C495" s="201"/>
    </row>
    <row r="496" spans="1:3" s="189" customFormat="1" ht="18" customHeight="1" x14ac:dyDescent="0.3">
      <c r="A496" s="200"/>
      <c r="B496" s="201"/>
      <c r="C496" s="201"/>
    </row>
    <row r="497" spans="1:3" s="189" customFormat="1" ht="18" customHeight="1" x14ac:dyDescent="0.3">
      <c r="A497" s="200"/>
      <c r="B497" s="201"/>
      <c r="C497" s="201"/>
    </row>
    <row r="498" spans="1:3" s="189" customFormat="1" ht="18" customHeight="1" x14ac:dyDescent="0.3">
      <c r="A498" s="200"/>
      <c r="B498" s="201"/>
      <c r="C498" s="201"/>
    </row>
    <row r="499" spans="1:3" s="189" customFormat="1" ht="18" customHeight="1" x14ac:dyDescent="0.3">
      <c r="A499" s="200"/>
      <c r="B499" s="201"/>
      <c r="C499" s="201"/>
    </row>
    <row r="500" spans="1:3" s="189" customFormat="1" ht="18" customHeight="1" x14ac:dyDescent="0.3">
      <c r="A500" s="200"/>
      <c r="B500" s="201"/>
      <c r="C500" s="201"/>
    </row>
    <row r="501" spans="1:3" s="189" customFormat="1" ht="18" customHeight="1" x14ac:dyDescent="0.3">
      <c r="A501" s="200"/>
      <c r="B501" s="201"/>
      <c r="C501" s="201"/>
    </row>
    <row r="502" spans="1:3" s="189" customFormat="1" ht="18" customHeight="1" x14ac:dyDescent="0.3">
      <c r="A502" s="200"/>
      <c r="B502" s="201"/>
      <c r="C502" s="201"/>
    </row>
    <row r="503" spans="1:3" s="189" customFormat="1" ht="18" customHeight="1" x14ac:dyDescent="0.3">
      <c r="A503" s="200"/>
      <c r="B503" s="201"/>
      <c r="C503" s="201"/>
    </row>
    <row r="504" spans="1:3" s="189" customFormat="1" ht="18" customHeight="1" x14ac:dyDescent="0.3">
      <c r="A504" s="200"/>
      <c r="B504" s="201"/>
      <c r="C504" s="201"/>
    </row>
    <row r="505" spans="1:3" s="189" customFormat="1" ht="18" customHeight="1" x14ac:dyDescent="0.3">
      <c r="A505" s="200"/>
      <c r="B505" s="201"/>
      <c r="C505" s="201"/>
    </row>
    <row r="506" spans="1:3" s="189" customFormat="1" ht="18" customHeight="1" x14ac:dyDescent="0.3">
      <c r="A506" s="200"/>
      <c r="B506" s="201"/>
      <c r="C506" s="201"/>
    </row>
    <row r="507" spans="1:3" s="189" customFormat="1" ht="18" customHeight="1" x14ac:dyDescent="0.3">
      <c r="A507" s="200"/>
      <c r="B507" s="201"/>
      <c r="C507" s="201"/>
    </row>
    <row r="508" spans="1:3" s="189" customFormat="1" ht="18" customHeight="1" x14ac:dyDescent="0.3">
      <c r="A508" s="200"/>
      <c r="B508" s="201"/>
      <c r="C508" s="201"/>
    </row>
    <row r="509" spans="1:3" s="189" customFormat="1" ht="18" customHeight="1" x14ac:dyDescent="0.3">
      <c r="A509" s="200"/>
      <c r="B509" s="201"/>
      <c r="C509" s="201"/>
    </row>
    <row r="510" spans="1:3" s="189" customFormat="1" ht="18" customHeight="1" x14ac:dyDescent="0.3">
      <c r="A510" s="200"/>
      <c r="B510" s="201"/>
      <c r="C510" s="201"/>
    </row>
    <row r="511" spans="1:3" s="189" customFormat="1" ht="18" customHeight="1" x14ac:dyDescent="0.3">
      <c r="A511" s="200"/>
      <c r="B511" s="201"/>
      <c r="C511" s="201"/>
    </row>
    <row r="512" spans="1:3" s="189" customFormat="1" ht="18" customHeight="1" x14ac:dyDescent="0.3">
      <c r="A512" s="200"/>
      <c r="B512" s="201"/>
      <c r="C512" s="201"/>
    </row>
    <row r="513" spans="1:3" s="189" customFormat="1" ht="18" customHeight="1" x14ac:dyDescent="0.3">
      <c r="A513" s="200"/>
      <c r="B513" s="201"/>
      <c r="C513" s="201"/>
    </row>
    <row r="514" spans="1:3" s="189" customFormat="1" ht="18" customHeight="1" x14ac:dyDescent="0.3">
      <c r="A514" s="200"/>
      <c r="B514" s="201"/>
      <c r="C514" s="201"/>
    </row>
    <row r="515" spans="1:3" s="189" customFormat="1" ht="18" customHeight="1" x14ac:dyDescent="0.3">
      <c r="A515" s="200"/>
      <c r="B515" s="201"/>
      <c r="C515" s="201"/>
    </row>
    <row r="516" spans="1:3" s="189" customFormat="1" ht="18" customHeight="1" x14ac:dyDescent="0.3">
      <c r="A516" s="200"/>
      <c r="B516" s="201"/>
      <c r="C516" s="201"/>
    </row>
    <row r="517" spans="1:3" s="189" customFormat="1" ht="18" customHeight="1" x14ac:dyDescent="0.3">
      <c r="A517" s="200"/>
      <c r="B517" s="201"/>
      <c r="C517" s="201"/>
    </row>
    <row r="518" spans="1:3" s="189" customFormat="1" ht="18" customHeight="1" x14ac:dyDescent="0.3">
      <c r="A518" s="200"/>
      <c r="B518" s="201"/>
      <c r="C518" s="201"/>
    </row>
    <row r="519" spans="1:3" s="189" customFormat="1" ht="18" customHeight="1" x14ac:dyDescent="0.3">
      <c r="A519" s="200"/>
      <c r="B519" s="201"/>
      <c r="C519" s="201"/>
    </row>
    <row r="520" spans="1:3" s="189" customFormat="1" ht="18" customHeight="1" x14ac:dyDescent="0.3">
      <c r="A520" s="200"/>
      <c r="B520" s="201"/>
      <c r="C520" s="201"/>
    </row>
    <row r="521" spans="1:3" s="189" customFormat="1" ht="18" customHeight="1" x14ac:dyDescent="0.3">
      <c r="A521" s="200"/>
      <c r="B521" s="201"/>
      <c r="C521" s="201"/>
    </row>
    <row r="522" spans="1:3" s="189" customFormat="1" ht="18" customHeight="1" x14ac:dyDescent="0.3">
      <c r="A522" s="200"/>
      <c r="B522" s="201"/>
      <c r="C522" s="201"/>
    </row>
    <row r="523" spans="1:3" s="189" customFormat="1" ht="18" customHeight="1" x14ac:dyDescent="0.3">
      <c r="A523" s="200"/>
      <c r="B523" s="201"/>
      <c r="C523" s="201"/>
    </row>
    <row r="524" spans="1:3" s="189" customFormat="1" ht="18" customHeight="1" x14ac:dyDescent="0.3">
      <c r="A524" s="200"/>
      <c r="B524" s="201"/>
      <c r="C524" s="201"/>
    </row>
    <row r="525" spans="1:3" s="189" customFormat="1" ht="18" customHeight="1" x14ac:dyDescent="0.3">
      <c r="A525" s="200"/>
      <c r="B525" s="201"/>
      <c r="C525" s="201"/>
    </row>
    <row r="526" spans="1:3" s="189" customFormat="1" ht="18" customHeight="1" x14ac:dyDescent="0.3">
      <c r="A526" s="200"/>
      <c r="B526" s="201"/>
      <c r="C526" s="201"/>
    </row>
    <row r="527" spans="1:3" s="189" customFormat="1" ht="18" customHeight="1" x14ac:dyDescent="0.3">
      <c r="A527" s="200"/>
      <c r="B527" s="201"/>
      <c r="C527" s="201"/>
    </row>
    <row r="528" spans="1:3" s="189" customFormat="1" ht="18" customHeight="1" x14ac:dyDescent="0.3">
      <c r="A528" s="200"/>
      <c r="B528" s="201"/>
      <c r="C528" s="201"/>
    </row>
    <row r="529" spans="1:3" s="189" customFormat="1" ht="18" customHeight="1" x14ac:dyDescent="0.3">
      <c r="A529" s="200"/>
      <c r="B529" s="201"/>
      <c r="C529" s="201"/>
    </row>
    <row r="530" spans="1:3" s="189" customFormat="1" ht="18" customHeight="1" x14ac:dyDescent="0.3">
      <c r="A530" s="200"/>
      <c r="B530" s="201"/>
      <c r="C530" s="201"/>
    </row>
    <row r="531" spans="1:3" s="189" customFormat="1" ht="18" customHeight="1" x14ac:dyDescent="0.3">
      <c r="A531" s="200"/>
      <c r="B531" s="201"/>
      <c r="C531" s="201"/>
    </row>
    <row r="532" spans="1:3" s="189" customFormat="1" ht="18" customHeight="1" x14ac:dyDescent="0.3">
      <c r="A532" s="200"/>
      <c r="B532" s="201"/>
      <c r="C532" s="201"/>
    </row>
    <row r="533" spans="1:3" s="189" customFormat="1" ht="18" customHeight="1" x14ac:dyDescent="0.3">
      <c r="A533" s="200"/>
      <c r="B533" s="201"/>
      <c r="C533" s="201"/>
    </row>
    <row r="534" spans="1:3" s="189" customFormat="1" ht="18" customHeight="1" x14ac:dyDescent="0.3">
      <c r="A534" s="200"/>
      <c r="B534" s="201"/>
      <c r="C534" s="201"/>
    </row>
    <row r="535" spans="1:3" s="189" customFormat="1" ht="18" customHeight="1" x14ac:dyDescent="0.3">
      <c r="A535" s="200"/>
      <c r="B535" s="201"/>
      <c r="C535" s="201"/>
    </row>
    <row r="536" spans="1:3" s="189" customFormat="1" ht="18" customHeight="1" x14ac:dyDescent="0.3">
      <c r="A536" s="200"/>
      <c r="B536" s="201"/>
      <c r="C536" s="201"/>
    </row>
    <row r="537" spans="1:3" s="189" customFormat="1" ht="18" customHeight="1" x14ac:dyDescent="0.3">
      <c r="A537" s="200"/>
      <c r="B537" s="201"/>
      <c r="C537" s="201"/>
    </row>
    <row r="538" spans="1:3" s="189" customFormat="1" ht="18" customHeight="1" x14ac:dyDescent="0.3">
      <c r="A538" s="200"/>
      <c r="B538" s="201"/>
      <c r="C538" s="201"/>
    </row>
    <row r="539" spans="1:3" s="189" customFormat="1" ht="18" customHeight="1" x14ac:dyDescent="0.3">
      <c r="A539" s="200"/>
      <c r="B539" s="201"/>
      <c r="C539" s="201"/>
    </row>
    <row r="540" spans="1:3" s="189" customFormat="1" ht="18" customHeight="1" x14ac:dyDescent="0.3">
      <c r="A540" s="200"/>
      <c r="B540" s="201"/>
      <c r="C540" s="201"/>
    </row>
    <row r="541" spans="1:3" s="189" customFormat="1" ht="18" customHeight="1" x14ac:dyDescent="0.3">
      <c r="A541" s="200"/>
      <c r="B541" s="201"/>
      <c r="C541" s="201"/>
    </row>
    <row r="542" spans="1:3" s="189" customFormat="1" ht="18" customHeight="1" x14ac:dyDescent="0.3">
      <c r="A542" s="200"/>
      <c r="B542" s="201"/>
      <c r="C542" s="201"/>
    </row>
    <row r="543" spans="1:3" s="189" customFormat="1" ht="18" customHeight="1" x14ac:dyDescent="0.3">
      <c r="A543" s="200"/>
      <c r="B543" s="201"/>
      <c r="C543" s="201"/>
    </row>
    <row r="544" spans="1:3" s="189" customFormat="1" ht="18" customHeight="1" x14ac:dyDescent="0.3">
      <c r="A544" s="200"/>
      <c r="B544" s="201"/>
      <c r="C544" s="201"/>
    </row>
    <row r="545" spans="1:3" s="189" customFormat="1" ht="18" customHeight="1" x14ac:dyDescent="0.3">
      <c r="A545" s="200"/>
      <c r="B545" s="201"/>
      <c r="C545" s="201"/>
    </row>
    <row r="546" spans="1:3" s="189" customFormat="1" ht="18" customHeight="1" x14ac:dyDescent="0.3">
      <c r="A546" s="200"/>
      <c r="B546" s="201"/>
      <c r="C546" s="201"/>
    </row>
    <row r="547" spans="1:3" s="189" customFormat="1" ht="18" customHeight="1" x14ac:dyDescent="0.3">
      <c r="A547" s="200"/>
      <c r="B547" s="201"/>
      <c r="C547" s="201"/>
    </row>
    <row r="548" spans="1:3" s="189" customFormat="1" ht="18" customHeight="1" x14ac:dyDescent="0.3">
      <c r="A548" s="200"/>
      <c r="B548" s="201"/>
      <c r="C548" s="201"/>
    </row>
    <row r="549" spans="1:3" s="189" customFormat="1" ht="18" customHeight="1" x14ac:dyDescent="0.3">
      <c r="A549" s="200"/>
      <c r="B549" s="201"/>
      <c r="C549" s="201"/>
    </row>
    <row r="550" spans="1:3" s="189" customFormat="1" ht="18" customHeight="1" x14ac:dyDescent="0.3">
      <c r="A550" s="200"/>
      <c r="B550" s="201"/>
      <c r="C550" s="201"/>
    </row>
    <row r="551" spans="1:3" s="189" customFormat="1" ht="18" customHeight="1" x14ac:dyDescent="0.3">
      <c r="A551" s="200"/>
      <c r="B551" s="201"/>
      <c r="C551" s="201"/>
    </row>
    <row r="552" spans="1:3" s="189" customFormat="1" ht="18" customHeight="1" x14ac:dyDescent="0.3">
      <c r="A552" s="200"/>
      <c r="B552" s="201"/>
      <c r="C552" s="201"/>
    </row>
    <row r="553" spans="1:3" s="189" customFormat="1" ht="18" customHeight="1" x14ac:dyDescent="0.3">
      <c r="A553" s="200"/>
      <c r="B553" s="201"/>
      <c r="C553" s="201"/>
    </row>
    <row r="554" spans="1:3" s="189" customFormat="1" ht="18" customHeight="1" x14ac:dyDescent="0.3">
      <c r="A554" s="200"/>
      <c r="B554" s="201"/>
      <c r="C554" s="201"/>
    </row>
    <row r="555" spans="1:3" s="189" customFormat="1" ht="18" customHeight="1" x14ac:dyDescent="0.3">
      <c r="A555" s="200"/>
      <c r="B555" s="201"/>
      <c r="C555" s="201"/>
    </row>
    <row r="556" spans="1:3" s="189" customFormat="1" ht="18" customHeight="1" x14ac:dyDescent="0.3">
      <c r="A556" s="200"/>
      <c r="B556" s="201"/>
      <c r="C556" s="201"/>
    </row>
    <row r="557" spans="1:3" s="189" customFormat="1" ht="18" customHeight="1" x14ac:dyDescent="0.3">
      <c r="A557" s="200"/>
      <c r="B557" s="201"/>
      <c r="C557" s="201"/>
    </row>
    <row r="558" spans="1:3" s="189" customFormat="1" ht="18" customHeight="1" x14ac:dyDescent="0.3">
      <c r="A558" s="200"/>
      <c r="B558" s="201"/>
      <c r="C558" s="201"/>
    </row>
    <row r="559" spans="1:3" s="189" customFormat="1" ht="18" customHeight="1" x14ac:dyDescent="0.3">
      <c r="A559" s="200"/>
      <c r="B559" s="201"/>
      <c r="C559" s="201"/>
    </row>
    <row r="560" spans="1:3" s="189" customFormat="1" ht="18" customHeight="1" x14ac:dyDescent="0.3">
      <c r="A560" s="200"/>
      <c r="B560" s="201"/>
      <c r="C560" s="201"/>
    </row>
    <row r="561" spans="1:3" s="189" customFormat="1" ht="18" customHeight="1" x14ac:dyDescent="0.3">
      <c r="A561" s="200"/>
      <c r="B561" s="201"/>
      <c r="C561" s="201"/>
    </row>
    <row r="562" spans="1:3" s="189" customFormat="1" ht="18" customHeight="1" x14ac:dyDescent="0.3">
      <c r="A562" s="200"/>
      <c r="B562" s="201"/>
      <c r="C562" s="201"/>
    </row>
    <row r="563" spans="1:3" s="189" customFormat="1" ht="18" customHeight="1" x14ac:dyDescent="0.3">
      <c r="A563" s="200"/>
      <c r="B563" s="201"/>
      <c r="C563" s="201"/>
    </row>
    <row r="564" spans="1:3" s="189" customFormat="1" ht="18" customHeight="1" x14ac:dyDescent="0.3">
      <c r="A564" s="200"/>
      <c r="B564" s="201"/>
      <c r="C564" s="201"/>
    </row>
    <row r="565" spans="1:3" s="189" customFormat="1" ht="18" customHeight="1" x14ac:dyDescent="0.3">
      <c r="A565" s="200"/>
      <c r="B565" s="201"/>
      <c r="C565" s="201"/>
    </row>
    <row r="566" spans="1:3" s="189" customFormat="1" ht="18" customHeight="1" x14ac:dyDescent="0.3">
      <c r="A566" s="200"/>
      <c r="B566" s="201"/>
      <c r="C566" s="201"/>
    </row>
    <row r="567" spans="1:3" s="189" customFormat="1" ht="18" customHeight="1" x14ac:dyDescent="0.3">
      <c r="A567" s="200"/>
      <c r="B567" s="201"/>
      <c r="C567" s="201"/>
    </row>
    <row r="568" spans="1:3" s="189" customFormat="1" ht="18" customHeight="1" x14ac:dyDescent="0.3">
      <c r="A568" s="200"/>
      <c r="B568" s="201"/>
      <c r="C568" s="201"/>
    </row>
    <row r="569" spans="1:3" s="189" customFormat="1" ht="18" customHeight="1" x14ac:dyDescent="0.3">
      <c r="A569" s="200"/>
      <c r="B569" s="201"/>
      <c r="C569" s="201"/>
    </row>
    <row r="570" spans="1:3" s="189" customFormat="1" ht="18" customHeight="1" x14ac:dyDescent="0.3">
      <c r="A570" s="200"/>
      <c r="B570" s="201"/>
      <c r="C570" s="201"/>
    </row>
    <row r="571" spans="1:3" s="189" customFormat="1" ht="18" customHeight="1" x14ac:dyDescent="0.3">
      <c r="A571" s="200"/>
      <c r="B571" s="201"/>
      <c r="C571" s="201"/>
    </row>
    <row r="572" spans="1:3" s="189" customFormat="1" ht="18" customHeight="1" x14ac:dyDescent="0.3">
      <c r="A572" s="200"/>
      <c r="B572" s="201"/>
      <c r="C572" s="201"/>
    </row>
    <row r="573" spans="1:3" s="189" customFormat="1" ht="18" customHeight="1" x14ac:dyDescent="0.3">
      <c r="A573" s="200"/>
      <c r="B573" s="201"/>
      <c r="C573" s="201"/>
    </row>
    <row r="574" spans="1:3" s="189" customFormat="1" ht="18" customHeight="1" x14ac:dyDescent="0.3">
      <c r="A574" s="200"/>
      <c r="B574" s="201"/>
      <c r="C574" s="201"/>
    </row>
    <row r="575" spans="1:3" s="189" customFormat="1" ht="18" customHeight="1" x14ac:dyDescent="0.3">
      <c r="A575" s="200"/>
      <c r="B575" s="201"/>
      <c r="C575" s="201"/>
    </row>
    <row r="576" spans="1:3" s="189" customFormat="1" ht="18" customHeight="1" x14ac:dyDescent="0.3">
      <c r="A576" s="200"/>
      <c r="B576" s="201"/>
      <c r="C576" s="201"/>
    </row>
    <row r="577" spans="1:3" s="189" customFormat="1" ht="18" customHeight="1" x14ac:dyDescent="0.3">
      <c r="A577" s="200"/>
      <c r="B577" s="201"/>
      <c r="C577" s="201"/>
    </row>
    <row r="578" spans="1:3" s="189" customFormat="1" ht="18" customHeight="1" x14ac:dyDescent="0.3">
      <c r="A578" s="200"/>
      <c r="B578" s="201"/>
      <c r="C578" s="201"/>
    </row>
    <row r="579" spans="1:3" s="189" customFormat="1" ht="18" customHeight="1" x14ac:dyDescent="0.3">
      <c r="A579" s="200"/>
      <c r="B579" s="201"/>
      <c r="C579" s="201"/>
    </row>
    <row r="580" spans="1:3" s="189" customFormat="1" ht="18" customHeight="1" x14ac:dyDescent="0.3">
      <c r="A580" s="200"/>
      <c r="B580" s="201"/>
      <c r="C580" s="201"/>
    </row>
    <row r="581" spans="1:3" s="189" customFormat="1" ht="18" customHeight="1" x14ac:dyDescent="0.3">
      <c r="A581" s="200"/>
      <c r="B581" s="201"/>
      <c r="C581" s="201"/>
    </row>
    <row r="582" spans="1:3" s="189" customFormat="1" ht="18" customHeight="1" x14ac:dyDescent="0.3">
      <c r="A582" s="200"/>
      <c r="B582" s="201"/>
      <c r="C582" s="201"/>
    </row>
    <row r="583" spans="1:3" s="189" customFormat="1" ht="18" customHeight="1" x14ac:dyDescent="0.3">
      <c r="A583" s="200"/>
      <c r="B583" s="201"/>
      <c r="C583" s="201"/>
    </row>
    <row r="584" spans="1:3" s="189" customFormat="1" ht="18" customHeight="1" x14ac:dyDescent="0.3">
      <c r="A584" s="200"/>
      <c r="B584" s="201"/>
      <c r="C584" s="201"/>
    </row>
    <row r="585" spans="1:3" s="189" customFormat="1" ht="18" customHeight="1" x14ac:dyDescent="0.3">
      <c r="A585" s="200"/>
      <c r="B585" s="201"/>
      <c r="C585" s="201"/>
    </row>
    <row r="586" spans="1:3" s="189" customFormat="1" ht="18" customHeight="1" x14ac:dyDescent="0.3">
      <c r="A586" s="200"/>
      <c r="B586" s="201"/>
      <c r="C586" s="201"/>
    </row>
    <row r="587" spans="1:3" s="189" customFormat="1" ht="18" customHeight="1" x14ac:dyDescent="0.3">
      <c r="A587" s="200"/>
      <c r="B587" s="201"/>
      <c r="C587" s="201"/>
    </row>
    <row r="588" spans="1:3" s="189" customFormat="1" ht="18" customHeight="1" x14ac:dyDescent="0.3">
      <c r="A588" s="200"/>
      <c r="B588" s="201"/>
      <c r="C588" s="201"/>
    </row>
    <row r="589" spans="1:3" s="189" customFormat="1" ht="18" customHeight="1" x14ac:dyDescent="0.3">
      <c r="A589" s="200"/>
      <c r="B589" s="201"/>
      <c r="C589" s="201"/>
    </row>
    <row r="590" spans="1:3" s="189" customFormat="1" ht="18" customHeight="1" x14ac:dyDescent="0.3">
      <c r="A590" s="200"/>
      <c r="B590" s="201"/>
      <c r="C590" s="201"/>
    </row>
    <row r="591" spans="1:3" s="189" customFormat="1" ht="18" customHeight="1" x14ac:dyDescent="0.3">
      <c r="A591" s="200"/>
      <c r="B591" s="201"/>
      <c r="C591" s="201"/>
    </row>
    <row r="592" spans="1:3" s="189" customFormat="1" ht="18" customHeight="1" x14ac:dyDescent="0.3">
      <c r="A592" s="200"/>
      <c r="B592" s="201"/>
      <c r="C592" s="201"/>
    </row>
    <row r="593" spans="1:3" s="189" customFormat="1" ht="18" customHeight="1" x14ac:dyDescent="0.3">
      <c r="A593" s="200"/>
      <c r="B593" s="201"/>
      <c r="C593" s="201"/>
    </row>
    <row r="594" spans="1:3" s="189" customFormat="1" ht="18" customHeight="1" x14ac:dyDescent="0.3">
      <c r="A594" s="200"/>
      <c r="B594" s="201"/>
      <c r="C594" s="201"/>
    </row>
    <row r="595" spans="1:3" s="189" customFormat="1" ht="18" customHeight="1" x14ac:dyDescent="0.3">
      <c r="A595" s="200"/>
      <c r="B595" s="201"/>
      <c r="C595" s="201"/>
    </row>
    <row r="596" spans="1:3" s="189" customFormat="1" ht="18" customHeight="1" x14ac:dyDescent="0.3">
      <c r="A596" s="200"/>
      <c r="B596" s="201"/>
      <c r="C596" s="201"/>
    </row>
    <row r="597" spans="1:3" s="189" customFormat="1" ht="18" customHeight="1" x14ac:dyDescent="0.3">
      <c r="A597" s="200"/>
      <c r="B597" s="201"/>
      <c r="C597" s="201"/>
    </row>
    <row r="598" spans="1:3" s="189" customFormat="1" ht="18" customHeight="1" x14ac:dyDescent="0.3">
      <c r="A598" s="200"/>
      <c r="B598" s="201"/>
      <c r="C598" s="201"/>
    </row>
    <row r="599" spans="1:3" s="189" customFormat="1" ht="18" customHeight="1" x14ac:dyDescent="0.3">
      <c r="A599" s="200"/>
      <c r="B599" s="201"/>
      <c r="C599" s="201"/>
    </row>
    <row r="600" spans="1:3" s="189" customFormat="1" ht="18" customHeight="1" x14ac:dyDescent="0.3">
      <c r="A600" s="200"/>
      <c r="B600" s="201"/>
      <c r="C600" s="201"/>
    </row>
    <row r="601" spans="1:3" s="189" customFormat="1" ht="18" customHeight="1" x14ac:dyDescent="0.3">
      <c r="A601" s="200"/>
      <c r="B601" s="201"/>
      <c r="C601" s="201"/>
    </row>
    <row r="602" spans="1:3" s="189" customFormat="1" ht="18" customHeight="1" x14ac:dyDescent="0.3">
      <c r="A602" s="200"/>
      <c r="B602" s="201"/>
      <c r="C602" s="201"/>
    </row>
    <row r="603" spans="1:3" s="189" customFormat="1" ht="18" customHeight="1" x14ac:dyDescent="0.3">
      <c r="A603" s="200"/>
      <c r="B603" s="201"/>
      <c r="C603" s="201"/>
    </row>
    <row r="604" spans="1:3" s="189" customFormat="1" ht="18" customHeight="1" x14ac:dyDescent="0.3">
      <c r="A604" s="200"/>
      <c r="B604" s="201"/>
      <c r="C604" s="201"/>
    </row>
    <row r="605" spans="1:3" s="189" customFormat="1" ht="18" customHeight="1" x14ac:dyDescent="0.3">
      <c r="A605" s="200"/>
      <c r="B605" s="201"/>
      <c r="C605" s="201"/>
    </row>
    <row r="606" spans="1:3" s="189" customFormat="1" ht="18" customHeight="1" x14ac:dyDescent="0.3">
      <c r="A606" s="200"/>
      <c r="B606" s="201"/>
      <c r="C606" s="201"/>
    </row>
    <row r="607" spans="1:3" s="189" customFormat="1" ht="18" customHeight="1" x14ac:dyDescent="0.3">
      <c r="A607" s="200"/>
      <c r="B607" s="201"/>
      <c r="C607" s="201"/>
    </row>
    <row r="608" spans="1:3" s="189" customFormat="1" ht="18" customHeight="1" x14ac:dyDescent="0.3">
      <c r="A608" s="200"/>
      <c r="B608" s="201"/>
      <c r="C608" s="201"/>
    </row>
    <row r="609" spans="1:3" s="189" customFormat="1" ht="18" customHeight="1" x14ac:dyDescent="0.3">
      <c r="A609" s="200"/>
      <c r="B609" s="201"/>
      <c r="C609" s="201"/>
    </row>
    <row r="610" spans="1:3" s="189" customFormat="1" ht="18" customHeight="1" x14ac:dyDescent="0.3">
      <c r="A610" s="200"/>
      <c r="B610" s="201"/>
      <c r="C610" s="201"/>
    </row>
    <row r="611" spans="1:3" s="189" customFormat="1" ht="18" customHeight="1" x14ac:dyDescent="0.3">
      <c r="A611" s="200"/>
      <c r="B611" s="201"/>
      <c r="C611" s="201"/>
    </row>
    <row r="612" spans="1:3" s="189" customFormat="1" ht="18" customHeight="1" x14ac:dyDescent="0.3">
      <c r="A612" s="200"/>
      <c r="B612" s="201"/>
      <c r="C612" s="201"/>
    </row>
    <row r="613" spans="1:3" s="189" customFormat="1" ht="18" customHeight="1" x14ac:dyDescent="0.3">
      <c r="A613" s="200"/>
      <c r="B613" s="201"/>
      <c r="C613" s="201"/>
    </row>
    <row r="614" spans="1:3" s="189" customFormat="1" ht="18" customHeight="1" x14ac:dyDescent="0.3">
      <c r="A614" s="200"/>
      <c r="B614" s="201"/>
      <c r="C614" s="201"/>
    </row>
    <row r="615" spans="1:3" s="189" customFormat="1" ht="18" customHeight="1" x14ac:dyDescent="0.3">
      <c r="A615" s="200"/>
      <c r="B615" s="201"/>
      <c r="C615" s="201"/>
    </row>
    <row r="616" spans="1:3" s="189" customFormat="1" ht="18" customHeight="1" x14ac:dyDescent="0.3">
      <c r="A616" s="200"/>
      <c r="B616" s="201"/>
      <c r="C616" s="201"/>
    </row>
    <row r="617" spans="1:3" s="189" customFormat="1" ht="18" customHeight="1" x14ac:dyDescent="0.3">
      <c r="A617" s="200"/>
      <c r="B617" s="201"/>
      <c r="C617" s="201"/>
    </row>
    <row r="618" spans="1:3" s="189" customFormat="1" ht="18" customHeight="1" x14ac:dyDescent="0.3">
      <c r="A618" s="200"/>
      <c r="B618" s="201"/>
      <c r="C618" s="201"/>
    </row>
    <row r="619" spans="1:3" s="189" customFormat="1" ht="18" customHeight="1" x14ac:dyDescent="0.3">
      <c r="A619" s="200"/>
      <c r="B619" s="201"/>
      <c r="C619" s="201"/>
    </row>
    <row r="620" spans="1:3" s="189" customFormat="1" ht="18" customHeight="1" x14ac:dyDescent="0.3">
      <c r="A620" s="200"/>
      <c r="B620" s="201"/>
      <c r="C620" s="201"/>
    </row>
    <row r="621" spans="1:3" s="189" customFormat="1" ht="18" customHeight="1" x14ac:dyDescent="0.3">
      <c r="A621" s="200"/>
      <c r="B621" s="201"/>
      <c r="C621" s="201"/>
    </row>
    <row r="622" spans="1:3" s="189" customFormat="1" ht="18" customHeight="1" x14ac:dyDescent="0.3">
      <c r="A622" s="200"/>
      <c r="B622" s="201"/>
      <c r="C622" s="201"/>
    </row>
    <row r="623" spans="1:3" s="189" customFormat="1" ht="18" customHeight="1" x14ac:dyDescent="0.3">
      <c r="A623" s="200"/>
      <c r="B623" s="201"/>
      <c r="C623" s="201"/>
    </row>
    <row r="624" spans="1:3" s="189" customFormat="1" ht="18" customHeight="1" x14ac:dyDescent="0.3">
      <c r="A624" s="200"/>
      <c r="B624" s="201"/>
      <c r="C624" s="201"/>
    </row>
    <row r="625" spans="1:3" s="189" customFormat="1" ht="18" customHeight="1" x14ac:dyDescent="0.3">
      <c r="A625" s="200"/>
      <c r="B625" s="201"/>
      <c r="C625" s="201"/>
    </row>
    <row r="626" spans="1:3" s="189" customFormat="1" ht="18" customHeight="1" x14ac:dyDescent="0.3">
      <c r="A626" s="200"/>
      <c r="B626" s="201"/>
      <c r="C626" s="201"/>
    </row>
    <row r="627" spans="1:3" s="189" customFormat="1" ht="18" customHeight="1" x14ac:dyDescent="0.3">
      <c r="A627" s="200"/>
      <c r="B627" s="201"/>
      <c r="C627" s="201"/>
    </row>
    <row r="628" spans="1:3" s="189" customFormat="1" ht="18" customHeight="1" x14ac:dyDescent="0.3">
      <c r="A628" s="200"/>
      <c r="B628" s="201"/>
      <c r="C628" s="201"/>
    </row>
    <row r="629" spans="1:3" s="189" customFormat="1" ht="18" customHeight="1" x14ac:dyDescent="0.3">
      <c r="A629" s="200"/>
      <c r="B629" s="201"/>
      <c r="C629" s="201"/>
    </row>
    <row r="630" spans="1:3" s="189" customFormat="1" ht="18" customHeight="1" x14ac:dyDescent="0.3">
      <c r="A630" s="200"/>
      <c r="B630" s="201"/>
      <c r="C630" s="201"/>
    </row>
    <row r="631" spans="1:3" s="189" customFormat="1" ht="18" customHeight="1" x14ac:dyDescent="0.3">
      <c r="A631" s="200"/>
      <c r="B631" s="201"/>
      <c r="C631" s="201"/>
    </row>
    <row r="632" spans="1:3" s="189" customFormat="1" ht="18" customHeight="1" x14ac:dyDescent="0.3">
      <c r="A632" s="200"/>
      <c r="B632" s="201"/>
      <c r="C632" s="201"/>
    </row>
    <row r="633" spans="1:3" s="189" customFormat="1" ht="18" customHeight="1" x14ac:dyDescent="0.3">
      <c r="A633" s="200"/>
      <c r="B633" s="201"/>
      <c r="C633" s="201"/>
    </row>
    <row r="634" spans="1:3" s="189" customFormat="1" ht="18" customHeight="1" x14ac:dyDescent="0.3">
      <c r="A634" s="200"/>
      <c r="B634" s="201"/>
      <c r="C634" s="201"/>
    </row>
    <row r="635" spans="1:3" s="189" customFormat="1" ht="18" customHeight="1" x14ac:dyDescent="0.3">
      <c r="A635" s="200"/>
      <c r="B635" s="201"/>
      <c r="C635" s="201"/>
    </row>
    <row r="636" spans="1:3" s="189" customFormat="1" ht="18" customHeight="1" x14ac:dyDescent="0.3">
      <c r="A636" s="200"/>
      <c r="B636" s="201"/>
      <c r="C636" s="201"/>
    </row>
    <row r="637" spans="1:3" s="189" customFormat="1" ht="18" customHeight="1" x14ac:dyDescent="0.3">
      <c r="A637" s="200"/>
      <c r="B637" s="201"/>
      <c r="C637" s="201"/>
    </row>
    <row r="638" spans="1:3" s="189" customFormat="1" ht="18" customHeight="1" x14ac:dyDescent="0.3">
      <c r="A638" s="200"/>
      <c r="B638" s="201"/>
      <c r="C638" s="201"/>
    </row>
    <row r="639" spans="1:3" s="189" customFormat="1" ht="18" customHeight="1" x14ac:dyDescent="0.3">
      <c r="A639" s="200"/>
      <c r="B639" s="201"/>
      <c r="C639" s="201"/>
    </row>
    <row r="640" spans="1:3" s="189" customFormat="1" ht="18" customHeight="1" x14ac:dyDescent="0.3">
      <c r="A640" s="200"/>
      <c r="B640" s="201"/>
      <c r="C640" s="201"/>
    </row>
    <row r="641" spans="1:3" s="189" customFormat="1" ht="18" customHeight="1" x14ac:dyDescent="0.3">
      <c r="A641" s="200"/>
      <c r="B641" s="201"/>
      <c r="C641" s="201"/>
    </row>
    <row r="642" spans="1:3" s="189" customFormat="1" ht="18" customHeight="1" x14ac:dyDescent="0.3">
      <c r="A642" s="200"/>
      <c r="B642" s="201"/>
      <c r="C642" s="201"/>
    </row>
    <row r="643" spans="1:3" s="189" customFormat="1" ht="18" customHeight="1" x14ac:dyDescent="0.3">
      <c r="A643" s="200"/>
      <c r="B643" s="201"/>
      <c r="C643" s="201"/>
    </row>
    <row r="644" spans="1:3" s="189" customFormat="1" ht="18" customHeight="1" x14ac:dyDescent="0.3">
      <c r="A644" s="200"/>
      <c r="B644" s="201"/>
      <c r="C644" s="201"/>
    </row>
    <row r="645" spans="1:3" s="189" customFormat="1" ht="18" customHeight="1" x14ac:dyDescent="0.3">
      <c r="A645" s="200"/>
      <c r="B645" s="201"/>
      <c r="C645" s="201"/>
    </row>
    <row r="646" spans="1:3" s="189" customFormat="1" ht="18" customHeight="1" x14ac:dyDescent="0.3">
      <c r="A646" s="200"/>
      <c r="B646" s="201"/>
      <c r="C646" s="201"/>
    </row>
    <row r="647" spans="1:3" s="189" customFormat="1" ht="18" customHeight="1" x14ac:dyDescent="0.3">
      <c r="A647" s="200"/>
      <c r="B647" s="201"/>
      <c r="C647" s="201"/>
    </row>
    <row r="648" spans="1:3" s="189" customFormat="1" ht="18" customHeight="1" x14ac:dyDescent="0.3">
      <c r="A648" s="200"/>
      <c r="B648" s="201"/>
      <c r="C648" s="201"/>
    </row>
    <row r="649" spans="1:3" s="189" customFormat="1" ht="18" customHeight="1" x14ac:dyDescent="0.3">
      <c r="A649" s="200"/>
      <c r="B649" s="201"/>
      <c r="C649" s="201"/>
    </row>
    <row r="650" spans="1:3" s="189" customFormat="1" ht="18" customHeight="1" x14ac:dyDescent="0.3">
      <c r="A650" s="200"/>
      <c r="B650" s="201"/>
      <c r="C650" s="201"/>
    </row>
    <row r="651" spans="1:3" s="189" customFormat="1" ht="18" customHeight="1" x14ac:dyDescent="0.3">
      <c r="A651" s="200"/>
      <c r="B651" s="201"/>
      <c r="C651" s="201"/>
    </row>
    <row r="652" spans="1:3" s="189" customFormat="1" ht="18" customHeight="1" x14ac:dyDescent="0.3">
      <c r="A652" s="200"/>
      <c r="B652" s="201"/>
      <c r="C652" s="201"/>
    </row>
    <row r="653" spans="1:3" s="189" customFormat="1" ht="18" customHeight="1" x14ac:dyDescent="0.3">
      <c r="A653" s="200"/>
      <c r="B653" s="201"/>
      <c r="C653" s="201"/>
    </row>
    <row r="654" spans="1:3" s="189" customFormat="1" ht="18" customHeight="1" x14ac:dyDescent="0.3">
      <c r="A654" s="200"/>
      <c r="B654" s="201"/>
      <c r="C654" s="201"/>
    </row>
    <row r="655" spans="1:3" s="189" customFormat="1" ht="18" customHeight="1" x14ac:dyDescent="0.3">
      <c r="A655" s="200"/>
      <c r="B655" s="201"/>
      <c r="C655" s="201"/>
    </row>
    <row r="656" spans="1:3" s="189" customFormat="1" ht="18" customHeight="1" x14ac:dyDescent="0.3">
      <c r="A656" s="200"/>
      <c r="B656" s="201"/>
      <c r="C656" s="201"/>
    </row>
    <row r="657" spans="1:3" s="189" customFormat="1" ht="18" customHeight="1" x14ac:dyDescent="0.3">
      <c r="A657" s="200"/>
      <c r="B657" s="201"/>
      <c r="C657" s="201"/>
    </row>
    <row r="658" spans="1:3" s="189" customFormat="1" ht="18" customHeight="1" x14ac:dyDescent="0.3">
      <c r="A658" s="200"/>
      <c r="B658" s="201"/>
      <c r="C658" s="201"/>
    </row>
    <row r="659" spans="1:3" s="189" customFormat="1" ht="18" customHeight="1" x14ac:dyDescent="0.3">
      <c r="A659" s="200"/>
      <c r="B659" s="201"/>
      <c r="C659" s="201"/>
    </row>
    <row r="660" spans="1:3" s="189" customFormat="1" ht="18" customHeight="1" x14ac:dyDescent="0.3">
      <c r="A660" s="200"/>
      <c r="B660" s="201"/>
      <c r="C660" s="201"/>
    </row>
    <row r="661" spans="1:3" s="189" customFormat="1" ht="18" customHeight="1" x14ac:dyDescent="0.3">
      <c r="A661" s="200"/>
      <c r="B661" s="201"/>
      <c r="C661" s="201"/>
    </row>
    <row r="662" spans="1:3" s="189" customFormat="1" ht="18" customHeight="1" x14ac:dyDescent="0.3">
      <c r="A662" s="200"/>
      <c r="B662" s="201"/>
      <c r="C662" s="201"/>
    </row>
    <row r="663" spans="1:3" s="189" customFormat="1" ht="18" customHeight="1" x14ac:dyDescent="0.3">
      <c r="A663" s="200"/>
      <c r="B663" s="201"/>
      <c r="C663" s="201"/>
    </row>
    <row r="664" spans="1:3" s="189" customFormat="1" ht="18" customHeight="1" x14ac:dyDescent="0.3">
      <c r="A664" s="200"/>
      <c r="B664" s="201"/>
      <c r="C664" s="201"/>
    </row>
    <row r="665" spans="1:3" s="189" customFormat="1" ht="18" customHeight="1" x14ac:dyDescent="0.3">
      <c r="A665" s="200"/>
      <c r="B665" s="201"/>
      <c r="C665" s="201"/>
    </row>
    <row r="666" spans="1:3" s="189" customFormat="1" ht="18" customHeight="1" x14ac:dyDescent="0.3">
      <c r="A666" s="200"/>
      <c r="B666" s="201"/>
      <c r="C666" s="201"/>
    </row>
    <row r="667" spans="1:3" s="189" customFormat="1" ht="18" customHeight="1" x14ac:dyDescent="0.3">
      <c r="A667" s="200"/>
      <c r="B667" s="201"/>
      <c r="C667" s="201"/>
    </row>
    <row r="668" spans="1:3" s="189" customFormat="1" ht="18" customHeight="1" x14ac:dyDescent="0.3">
      <c r="A668" s="200"/>
      <c r="B668" s="201"/>
      <c r="C668" s="201"/>
    </row>
    <row r="669" spans="1:3" s="189" customFormat="1" ht="18" customHeight="1" x14ac:dyDescent="0.3">
      <c r="A669" s="200"/>
      <c r="B669" s="201"/>
      <c r="C669" s="201"/>
    </row>
    <row r="670" spans="1:3" s="189" customFormat="1" ht="18" customHeight="1" x14ac:dyDescent="0.3">
      <c r="A670" s="200"/>
      <c r="B670" s="201"/>
      <c r="C670" s="201"/>
    </row>
    <row r="671" spans="1:3" s="189" customFormat="1" ht="18" customHeight="1" x14ac:dyDescent="0.3">
      <c r="A671" s="200"/>
      <c r="B671" s="201"/>
      <c r="C671" s="201"/>
    </row>
    <row r="672" spans="1:3" s="189" customFormat="1" ht="18" customHeight="1" x14ac:dyDescent="0.3">
      <c r="A672" s="200"/>
      <c r="B672" s="201"/>
      <c r="C672" s="201"/>
    </row>
    <row r="673" spans="1:3" s="189" customFormat="1" ht="18" customHeight="1" x14ac:dyDescent="0.3">
      <c r="A673" s="200"/>
      <c r="B673" s="201"/>
      <c r="C673" s="201"/>
    </row>
    <row r="674" spans="1:3" s="189" customFormat="1" ht="18" customHeight="1" x14ac:dyDescent="0.3">
      <c r="A674" s="200"/>
      <c r="B674" s="201"/>
      <c r="C674" s="201"/>
    </row>
    <row r="675" spans="1:3" s="189" customFormat="1" ht="18" customHeight="1" x14ac:dyDescent="0.3">
      <c r="A675" s="200"/>
      <c r="B675" s="201"/>
      <c r="C675" s="201"/>
    </row>
    <row r="676" spans="1:3" s="189" customFormat="1" ht="18" customHeight="1" x14ac:dyDescent="0.3">
      <c r="A676" s="200"/>
      <c r="B676" s="201"/>
      <c r="C676" s="201"/>
    </row>
    <row r="677" spans="1:3" s="189" customFormat="1" ht="18" customHeight="1" x14ac:dyDescent="0.3">
      <c r="A677" s="200"/>
      <c r="B677" s="201"/>
      <c r="C677" s="201"/>
    </row>
    <row r="678" spans="1:3" s="189" customFormat="1" ht="18" customHeight="1" x14ac:dyDescent="0.3">
      <c r="A678" s="200"/>
      <c r="B678" s="201"/>
      <c r="C678" s="201"/>
    </row>
    <row r="679" spans="1:3" s="189" customFormat="1" ht="18" customHeight="1" x14ac:dyDescent="0.3">
      <c r="A679" s="200"/>
      <c r="B679" s="201"/>
      <c r="C679" s="201"/>
    </row>
    <row r="680" spans="1:3" s="189" customFormat="1" ht="18" customHeight="1" x14ac:dyDescent="0.3">
      <c r="A680" s="200"/>
      <c r="B680" s="201"/>
      <c r="C680" s="201"/>
    </row>
    <row r="681" spans="1:3" s="189" customFormat="1" ht="18" customHeight="1" x14ac:dyDescent="0.3">
      <c r="A681" s="200"/>
      <c r="B681" s="201"/>
      <c r="C681" s="201"/>
    </row>
    <row r="682" spans="1:3" s="189" customFormat="1" ht="18" customHeight="1" x14ac:dyDescent="0.3">
      <c r="A682" s="200"/>
      <c r="B682" s="201"/>
      <c r="C682" s="201"/>
    </row>
    <row r="683" spans="1:3" s="189" customFormat="1" ht="18" customHeight="1" x14ac:dyDescent="0.3">
      <c r="A683" s="200"/>
      <c r="B683" s="201"/>
      <c r="C683" s="201"/>
    </row>
    <row r="684" spans="1:3" s="189" customFormat="1" ht="18" customHeight="1" x14ac:dyDescent="0.3">
      <c r="A684" s="200"/>
      <c r="B684" s="201"/>
      <c r="C684" s="201"/>
    </row>
    <row r="685" spans="1:3" s="189" customFormat="1" ht="18" customHeight="1" x14ac:dyDescent="0.3">
      <c r="A685" s="200"/>
      <c r="B685" s="201"/>
      <c r="C685" s="201"/>
    </row>
    <row r="686" spans="1:3" s="189" customFormat="1" ht="18" customHeight="1" x14ac:dyDescent="0.3">
      <c r="A686" s="200"/>
      <c r="B686" s="201"/>
      <c r="C686" s="201"/>
    </row>
    <row r="687" spans="1:3" s="189" customFormat="1" ht="18" customHeight="1" x14ac:dyDescent="0.3">
      <c r="A687" s="200"/>
      <c r="B687" s="201"/>
      <c r="C687" s="201"/>
    </row>
    <row r="688" spans="1:3" s="189" customFormat="1" ht="18" customHeight="1" x14ac:dyDescent="0.3">
      <c r="A688" s="200"/>
      <c r="B688" s="201"/>
      <c r="C688" s="201"/>
    </row>
    <row r="689" spans="1:3" s="189" customFormat="1" ht="18" customHeight="1" x14ac:dyDescent="0.3">
      <c r="A689" s="200"/>
      <c r="B689" s="201"/>
      <c r="C689" s="201"/>
    </row>
    <row r="690" spans="1:3" s="189" customFormat="1" ht="18" customHeight="1" x14ac:dyDescent="0.3">
      <c r="A690" s="200"/>
      <c r="B690" s="201"/>
      <c r="C690" s="201"/>
    </row>
    <row r="691" spans="1:3" s="189" customFormat="1" ht="18" customHeight="1" x14ac:dyDescent="0.3">
      <c r="A691" s="200"/>
      <c r="B691" s="201"/>
      <c r="C691" s="201"/>
    </row>
    <row r="692" spans="1:3" s="189" customFormat="1" ht="18" customHeight="1" x14ac:dyDescent="0.3">
      <c r="A692" s="200"/>
      <c r="B692" s="201"/>
      <c r="C692" s="201"/>
    </row>
    <row r="693" spans="1:3" s="189" customFormat="1" ht="18" customHeight="1" x14ac:dyDescent="0.3">
      <c r="A693" s="200"/>
      <c r="B693" s="201"/>
      <c r="C693" s="201"/>
    </row>
    <row r="694" spans="1:3" s="189" customFormat="1" ht="18" customHeight="1" x14ac:dyDescent="0.3">
      <c r="A694" s="200"/>
      <c r="B694" s="201"/>
      <c r="C694" s="201"/>
    </row>
    <row r="695" spans="1:3" s="189" customFormat="1" ht="18" customHeight="1" x14ac:dyDescent="0.3">
      <c r="A695" s="200"/>
      <c r="B695" s="201"/>
      <c r="C695" s="201"/>
    </row>
    <row r="696" spans="1:3" s="189" customFormat="1" ht="18" customHeight="1" x14ac:dyDescent="0.3">
      <c r="A696" s="200"/>
      <c r="B696" s="201"/>
      <c r="C696" s="201"/>
    </row>
    <row r="697" spans="1:3" s="189" customFormat="1" ht="18" customHeight="1" x14ac:dyDescent="0.3">
      <c r="A697" s="200"/>
      <c r="B697" s="201"/>
      <c r="C697" s="201"/>
    </row>
    <row r="698" spans="1:3" s="189" customFormat="1" ht="18" customHeight="1" x14ac:dyDescent="0.3">
      <c r="A698" s="200"/>
      <c r="B698" s="201"/>
      <c r="C698" s="201"/>
    </row>
    <row r="699" spans="1:3" s="189" customFormat="1" ht="18" customHeight="1" x14ac:dyDescent="0.3">
      <c r="A699" s="200"/>
      <c r="B699" s="201"/>
      <c r="C699" s="201"/>
    </row>
    <row r="700" spans="1:3" s="189" customFormat="1" ht="18" customHeight="1" x14ac:dyDescent="0.3">
      <c r="A700" s="200"/>
      <c r="B700" s="201"/>
      <c r="C700" s="201"/>
    </row>
    <row r="701" spans="1:3" s="189" customFormat="1" ht="18" customHeight="1" x14ac:dyDescent="0.3">
      <c r="A701" s="200"/>
      <c r="B701" s="201"/>
      <c r="C701" s="201"/>
    </row>
    <row r="702" spans="1:3" s="189" customFormat="1" ht="18" customHeight="1" x14ac:dyDescent="0.3">
      <c r="A702" s="200"/>
      <c r="B702" s="201"/>
      <c r="C702" s="201"/>
    </row>
    <row r="703" spans="1:3" s="189" customFormat="1" ht="18" customHeight="1" x14ac:dyDescent="0.3">
      <c r="A703" s="200"/>
      <c r="B703" s="201"/>
      <c r="C703" s="201"/>
    </row>
    <row r="704" spans="1:3" s="189" customFormat="1" ht="18" customHeight="1" x14ac:dyDescent="0.3">
      <c r="A704" s="200"/>
      <c r="B704" s="201"/>
      <c r="C704" s="201"/>
    </row>
    <row r="705" spans="1:3" s="189" customFormat="1" ht="18" customHeight="1" x14ac:dyDescent="0.3">
      <c r="A705" s="200"/>
      <c r="B705" s="201"/>
      <c r="C705" s="201"/>
    </row>
    <row r="706" spans="1:3" s="189" customFormat="1" ht="18" customHeight="1" x14ac:dyDescent="0.3">
      <c r="A706" s="200"/>
      <c r="B706" s="201"/>
      <c r="C706" s="201"/>
    </row>
    <row r="707" spans="1:3" s="189" customFormat="1" ht="18" customHeight="1" x14ac:dyDescent="0.3">
      <c r="A707" s="200"/>
      <c r="B707" s="201"/>
      <c r="C707" s="201"/>
    </row>
    <row r="708" spans="1:3" s="189" customFormat="1" ht="18" customHeight="1" x14ac:dyDescent="0.3">
      <c r="A708" s="200"/>
      <c r="B708" s="201"/>
      <c r="C708" s="201"/>
    </row>
    <row r="709" spans="1:3" s="189" customFormat="1" ht="18" customHeight="1" x14ac:dyDescent="0.3">
      <c r="A709" s="200"/>
      <c r="B709" s="201"/>
      <c r="C709" s="201"/>
    </row>
    <row r="710" spans="1:3" s="189" customFormat="1" ht="18" customHeight="1" x14ac:dyDescent="0.3">
      <c r="A710" s="200"/>
      <c r="B710" s="201"/>
      <c r="C710" s="201"/>
    </row>
    <row r="711" spans="1:3" s="189" customFormat="1" ht="18" customHeight="1" x14ac:dyDescent="0.3">
      <c r="A711" s="200"/>
      <c r="B711" s="201"/>
      <c r="C711" s="201"/>
    </row>
    <row r="712" spans="1:3" s="189" customFormat="1" ht="18" customHeight="1" x14ac:dyDescent="0.3">
      <c r="A712" s="200"/>
      <c r="B712" s="201"/>
      <c r="C712" s="201"/>
    </row>
    <row r="713" spans="1:3" s="189" customFormat="1" ht="18" customHeight="1" x14ac:dyDescent="0.3">
      <c r="A713" s="200"/>
      <c r="B713" s="201"/>
      <c r="C713" s="201"/>
    </row>
    <row r="714" spans="1:3" s="189" customFormat="1" ht="18" customHeight="1" x14ac:dyDescent="0.3">
      <c r="A714" s="200"/>
      <c r="B714" s="201"/>
      <c r="C714" s="201"/>
    </row>
    <row r="715" spans="1:3" s="189" customFormat="1" ht="18" customHeight="1" x14ac:dyDescent="0.3">
      <c r="A715" s="200"/>
      <c r="B715" s="201"/>
      <c r="C715" s="201"/>
    </row>
    <row r="716" spans="1:3" s="189" customFormat="1" ht="18" customHeight="1" x14ac:dyDescent="0.3">
      <c r="A716" s="200"/>
      <c r="B716" s="201"/>
      <c r="C716" s="201"/>
    </row>
    <row r="717" spans="1:3" s="189" customFormat="1" ht="18" customHeight="1" x14ac:dyDescent="0.3">
      <c r="A717" s="200"/>
      <c r="B717" s="201"/>
      <c r="C717" s="201"/>
    </row>
    <row r="718" spans="1:3" s="189" customFormat="1" ht="18" customHeight="1" x14ac:dyDescent="0.3">
      <c r="A718" s="200"/>
      <c r="B718" s="201"/>
      <c r="C718" s="201"/>
    </row>
    <row r="719" spans="1:3" s="189" customFormat="1" ht="18" customHeight="1" x14ac:dyDescent="0.3">
      <c r="A719" s="200"/>
      <c r="B719" s="201"/>
      <c r="C719" s="201"/>
    </row>
    <row r="720" spans="1:3" s="189" customFormat="1" ht="18" customHeight="1" x14ac:dyDescent="0.3">
      <c r="A720" s="200"/>
      <c r="B720" s="201"/>
      <c r="C720" s="201"/>
    </row>
    <row r="721" spans="1:3" s="189" customFormat="1" ht="18" customHeight="1" x14ac:dyDescent="0.3">
      <c r="A721" s="200"/>
      <c r="B721" s="201"/>
      <c r="C721" s="201"/>
    </row>
    <row r="722" spans="1:3" s="189" customFormat="1" ht="18" customHeight="1" x14ac:dyDescent="0.3">
      <c r="A722" s="200"/>
      <c r="B722" s="201"/>
      <c r="C722" s="201"/>
    </row>
    <row r="723" spans="1:3" s="189" customFormat="1" ht="18" customHeight="1" x14ac:dyDescent="0.3">
      <c r="A723" s="200"/>
      <c r="B723" s="201"/>
      <c r="C723" s="201"/>
    </row>
    <row r="724" spans="1:3" s="189" customFormat="1" ht="18" customHeight="1" x14ac:dyDescent="0.3">
      <c r="A724" s="200"/>
      <c r="B724" s="201"/>
      <c r="C724" s="201"/>
    </row>
    <row r="725" spans="1:3" s="189" customFormat="1" ht="18" customHeight="1" x14ac:dyDescent="0.3">
      <c r="A725" s="200"/>
      <c r="B725" s="201"/>
      <c r="C725" s="201"/>
    </row>
    <row r="726" spans="1:3" s="189" customFormat="1" ht="18" customHeight="1" x14ac:dyDescent="0.3">
      <c r="A726" s="200"/>
      <c r="B726" s="201"/>
      <c r="C726" s="201"/>
    </row>
    <row r="727" spans="1:3" s="189" customFormat="1" ht="18" customHeight="1" x14ac:dyDescent="0.3">
      <c r="A727" s="200"/>
      <c r="B727" s="201"/>
      <c r="C727" s="201"/>
    </row>
    <row r="728" spans="1:3" s="189" customFormat="1" ht="18" customHeight="1" x14ac:dyDescent="0.3">
      <c r="A728" s="200"/>
      <c r="B728" s="201"/>
      <c r="C728" s="201"/>
    </row>
    <row r="729" spans="1:3" s="189" customFormat="1" ht="18" customHeight="1" x14ac:dyDescent="0.3">
      <c r="A729" s="200"/>
      <c r="B729" s="201"/>
      <c r="C729" s="201"/>
    </row>
    <row r="730" spans="1:3" s="189" customFormat="1" ht="18" customHeight="1" x14ac:dyDescent="0.3">
      <c r="A730" s="200"/>
      <c r="B730" s="201"/>
      <c r="C730" s="201"/>
    </row>
    <row r="731" spans="1:3" s="189" customFormat="1" ht="18" customHeight="1" x14ac:dyDescent="0.3">
      <c r="A731" s="200"/>
      <c r="B731" s="201"/>
      <c r="C731" s="201"/>
    </row>
    <row r="732" spans="1:3" s="189" customFormat="1" ht="18" customHeight="1" x14ac:dyDescent="0.3">
      <c r="A732" s="200"/>
      <c r="B732" s="201"/>
      <c r="C732" s="201"/>
    </row>
    <row r="733" spans="1:3" s="189" customFormat="1" ht="18" customHeight="1" x14ac:dyDescent="0.3">
      <c r="A733" s="200"/>
      <c r="B733" s="201"/>
      <c r="C733" s="201"/>
    </row>
    <row r="734" spans="1:3" s="189" customFormat="1" ht="18" customHeight="1" x14ac:dyDescent="0.3">
      <c r="A734" s="200"/>
      <c r="B734" s="201"/>
      <c r="C734" s="201"/>
    </row>
    <row r="735" spans="1:3" s="189" customFormat="1" ht="18" customHeight="1" x14ac:dyDescent="0.3">
      <c r="A735" s="200"/>
      <c r="B735" s="201"/>
      <c r="C735" s="201"/>
    </row>
    <row r="736" spans="1:3" s="189" customFormat="1" ht="18" customHeight="1" x14ac:dyDescent="0.3">
      <c r="A736" s="200"/>
      <c r="B736" s="201"/>
      <c r="C736" s="201"/>
    </row>
    <row r="737" spans="1:3" s="189" customFormat="1" ht="18" customHeight="1" x14ac:dyDescent="0.3">
      <c r="A737" s="200"/>
      <c r="B737" s="201"/>
      <c r="C737" s="201"/>
    </row>
    <row r="738" spans="1:3" s="189" customFormat="1" ht="18" customHeight="1" x14ac:dyDescent="0.3">
      <c r="A738" s="200"/>
      <c r="B738" s="201"/>
      <c r="C738" s="201"/>
    </row>
    <row r="739" spans="1:3" s="189" customFormat="1" ht="18" customHeight="1" x14ac:dyDescent="0.3">
      <c r="A739" s="200"/>
      <c r="B739" s="201"/>
      <c r="C739" s="201"/>
    </row>
    <row r="740" spans="1:3" s="189" customFormat="1" ht="18" customHeight="1" x14ac:dyDescent="0.3">
      <c r="A740" s="200"/>
      <c r="B740" s="201"/>
      <c r="C740" s="201"/>
    </row>
    <row r="741" spans="1:3" s="189" customFormat="1" ht="18" customHeight="1" x14ac:dyDescent="0.3">
      <c r="A741" s="200"/>
      <c r="B741" s="201"/>
      <c r="C741" s="201"/>
    </row>
    <row r="742" spans="1:3" s="189" customFormat="1" ht="18" customHeight="1" x14ac:dyDescent="0.3">
      <c r="A742" s="200"/>
      <c r="B742" s="201"/>
      <c r="C742" s="201"/>
    </row>
    <row r="743" spans="1:3" s="189" customFormat="1" ht="18" customHeight="1" x14ac:dyDescent="0.3">
      <c r="A743" s="200"/>
      <c r="B743" s="201"/>
      <c r="C743" s="201"/>
    </row>
    <row r="744" spans="1:3" s="189" customFormat="1" ht="18" customHeight="1" x14ac:dyDescent="0.3">
      <c r="A744" s="200"/>
      <c r="B744" s="201"/>
      <c r="C744" s="201"/>
    </row>
    <row r="745" spans="1:3" s="189" customFormat="1" ht="18" customHeight="1" x14ac:dyDescent="0.3">
      <c r="A745" s="200"/>
      <c r="B745" s="201"/>
      <c r="C745" s="201"/>
    </row>
    <row r="746" spans="1:3" s="189" customFormat="1" ht="18" customHeight="1" x14ac:dyDescent="0.3">
      <c r="A746" s="200"/>
      <c r="B746" s="201"/>
      <c r="C746" s="201"/>
    </row>
    <row r="747" spans="1:3" s="189" customFormat="1" ht="18" customHeight="1" x14ac:dyDescent="0.3">
      <c r="A747" s="200"/>
      <c r="B747" s="201"/>
      <c r="C747" s="201"/>
    </row>
    <row r="748" spans="1:3" s="189" customFormat="1" ht="18" customHeight="1" x14ac:dyDescent="0.3">
      <c r="A748" s="200"/>
      <c r="B748" s="201"/>
      <c r="C748" s="201"/>
    </row>
    <row r="749" spans="1:3" s="189" customFormat="1" ht="18" customHeight="1" x14ac:dyDescent="0.3">
      <c r="A749" s="200"/>
      <c r="B749" s="201"/>
      <c r="C749" s="201"/>
    </row>
    <row r="750" spans="1:3" s="189" customFormat="1" ht="18" customHeight="1" x14ac:dyDescent="0.3">
      <c r="A750" s="200"/>
      <c r="B750" s="201"/>
      <c r="C750" s="201"/>
    </row>
    <row r="751" spans="1:3" s="189" customFormat="1" ht="18" customHeight="1" x14ac:dyDescent="0.3">
      <c r="A751" s="200"/>
      <c r="B751" s="201"/>
      <c r="C751" s="201"/>
    </row>
    <row r="752" spans="1:3" s="189" customFormat="1" ht="18" customHeight="1" x14ac:dyDescent="0.3">
      <c r="A752" s="200"/>
      <c r="B752" s="201"/>
      <c r="C752" s="201"/>
    </row>
    <row r="753" spans="1:3" s="189" customFormat="1" ht="18" customHeight="1" x14ac:dyDescent="0.3">
      <c r="A753" s="200"/>
      <c r="B753" s="201"/>
      <c r="C753" s="201"/>
    </row>
    <row r="754" spans="1:3" s="189" customFormat="1" ht="18" customHeight="1" x14ac:dyDescent="0.3">
      <c r="A754" s="200"/>
      <c r="B754" s="201"/>
      <c r="C754" s="201"/>
    </row>
    <row r="755" spans="1:3" s="189" customFormat="1" ht="18" customHeight="1" x14ac:dyDescent="0.3">
      <c r="A755" s="200"/>
      <c r="B755" s="201"/>
      <c r="C755" s="201"/>
    </row>
    <row r="756" spans="1:3" s="189" customFormat="1" ht="18" customHeight="1" x14ac:dyDescent="0.3">
      <c r="A756" s="200"/>
      <c r="B756" s="201"/>
      <c r="C756" s="201"/>
    </row>
    <row r="757" spans="1:3" s="189" customFormat="1" ht="18" customHeight="1" x14ac:dyDescent="0.3">
      <c r="A757" s="200"/>
      <c r="B757" s="201"/>
      <c r="C757" s="201"/>
    </row>
    <row r="758" spans="1:3" s="189" customFormat="1" ht="18" customHeight="1" x14ac:dyDescent="0.3">
      <c r="A758" s="200"/>
      <c r="B758" s="201"/>
      <c r="C758" s="201"/>
    </row>
    <row r="759" spans="1:3" s="189" customFormat="1" ht="18" customHeight="1" x14ac:dyDescent="0.3">
      <c r="A759" s="200"/>
      <c r="B759" s="201"/>
      <c r="C759" s="201"/>
    </row>
    <row r="760" spans="1:3" s="189" customFormat="1" ht="18" customHeight="1" x14ac:dyDescent="0.3">
      <c r="A760" s="200"/>
      <c r="B760" s="201"/>
      <c r="C760" s="201"/>
    </row>
    <row r="761" spans="1:3" s="189" customFormat="1" ht="18" customHeight="1" x14ac:dyDescent="0.3">
      <c r="A761" s="200"/>
      <c r="B761" s="201"/>
      <c r="C761" s="201"/>
    </row>
    <row r="762" spans="1:3" s="189" customFormat="1" ht="18" customHeight="1" x14ac:dyDescent="0.3">
      <c r="A762" s="200"/>
      <c r="B762" s="201"/>
      <c r="C762" s="201"/>
    </row>
    <row r="763" spans="1:3" s="189" customFormat="1" ht="18" customHeight="1" x14ac:dyDescent="0.3">
      <c r="A763" s="200"/>
      <c r="B763" s="201"/>
      <c r="C763" s="201"/>
    </row>
    <row r="764" spans="1:3" s="189" customFormat="1" ht="18" customHeight="1" x14ac:dyDescent="0.3">
      <c r="A764" s="200"/>
      <c r="B764" s="201"/>
      <c r="C764" s="201"/>
    </row>
    <row r="765" spans="1:3" s="189" customFormat="1" ht="18" customHeight="1" x14ac:dyDescent="0.3">
      <c r="A765" s="200"/>
      <c r="B765" s="201"/>
      <c r="C765" s="201"/>
    </row>
    <row r="766" spans="1:3" s="189" customFormat="1" ht="18" customHeight="1" x14ac:dyDescent="0.3">
      <c r="A766" s="200"/>
      <c r="B766" s="201"/>
      <c r="C766" s="201"/>
    </row>
    <row r="767" spans="1:3" s="189" customFormat="1" ht="18" customHeight="1" x14ac:dyDescent="0.3">
      <c r="A767" s="200"/>
      <c r="B767" s="201"/>
      <c r="C767" s="201"/>
    </row>
    <row r="768" spans="1:3" s="189" customFormat="1" ht="18" customHeight="1" x14ac:dyDescent="0.3">
      <c r="A768" s="200"/>
      <c r="B768" s="201"/>
      <c r="C768" s="201"/>
    </row>
    <row r="769" spans="1:3" s="189" customFormat="1" ht="18" customHeight="1" x14ac:dyDescent="0.3">
      <c r="A769" s="200"/>
      <c r="B769" s="201"/>
      <c r="C769" s="201"/>
    </row>
    <row r="770" spans="1:3" s="189" customFormat="1" ht="18" customHeight="1" x14ac:dyDescent="0.3">
      <c r="A770" s="200"/>
      <c r="B770" s="201"/>
      <c r="C770" s="201"/>
    </row>
    <row r="771" spans="1:3" s="189" customFormat="1" ht="18" customHeight="1" x14ac:dyDescent="0.3">
      <c r="A771" s="200"/>
      <c r="B771" s="201"/>
      <c r="C771" s="201"/>
    </row>
    <row r="772" spans="1:3" s="189" customFormat="1" ht="18" customHeight="1" x14ac:dyDescent="0.3">
      <c r="A772" s="200"/>
      <c r="B772" s="201"/>
      <c r="C772" s="201"/>
    </row>
    <row r="773" spans="1:3" s="189" customFormat="1" ht="18" customHeight="1" x14ac:dyDescent="0.3">
      <c r="A773" s="200"/>
      <c r="B773" s="201"/>
      <c r="C773" s="201"/>
    </row>
    <row r="774" spans="1:3" s="189" customFormat="1" ht="18" customHeight="1" x14ac:dyDescent="0.3">
      <c r="A774" s="200"/>
      <c r="B774" s="201"/>
      <c r="C774" s="201"/>
    </row>
    <row r="775" spans="1:3" s="189" customFormat="1" ht="18" customHeight="1" x14ac:dyDescent="0.3">
      <c r="A775" s="200"/>
      <c r="B775" s="201"/>
      <c r="C775" s="201"/>
    </row>
    <row r="776" spans="1:3" s="189" customFormat="1" ht="18" customHeight="1" x14ac:dyDescent="0.3">
      <c r="A776" s="200"/>
      <c r="B776" s="201"/>
      <c r="C776" s="201"/>
    </row>
    <row r="777" spans="1:3" s="189" customFormat="1" ht="18" customHeight="1" x14ac:dyDescent="0.3">
      <c r="A777" s="200"/>
      <c r="B777" s="201"/>
      <c r="C777" s="201"/>
    </row>
    <row r="778" spans="1:3" s="189" customFormat="1" ht="18" customHeight="1" x14ac:dyDescent="0.3">
      <c r="A778" s="200"/>
      <c r="B778" s="201"/>
      <c r="C778" s="201"/>
    </row>
    <row r="779" spans="1:3" s="189" customFormat="1" ht="18" customHeight="1" x14ac:dyDescent="0.3">
      <c r="A779" s="200"/>
      <c r="B779" s="201"/>
      <c r="C779" s="201"/>
    </row>
    <row r="780" spans="1:3" s="189" customFormat="1" ht="18" customHeight="1" x14ac:dyDescent="0.3">
      <c r="A780" s="200"/>
      <c r="B780" s="201"/>
      <c r="C780" s="201"/>
    </row>
    <row r="781" spans="1:3" s="189" customFormat="1" ht="18" customHeight="1" x14ac:dyDescent="0.3">
      <c r="A781" s="200"/>
      <c r="B781" s="201"/>
      <c r="C781" s="201"/>
    </row>
    <row r="782" spans="1:3" s="189" customFormat="1" ht="18" customHeight="1" x14ac:dyDescent="0.3">
      <c r="A782" s="200"/>
      <c r="B782" s="201"/>
      <c r="C782" s="201"/>
    </row>
    <row r="783" spans="1:3" s="189" customFormat="1" ht="18" customHeight="1" x14ac:dyDescent="0.3">
      <c r="A783" s="200"/>
      <c r="B783" s="201"/>
      <c r="C783" s="201"/>
    </row>
    <row r="784" spans="1:3" s="189" customFormat="1" ht="18" customHeight="1" x14ac:dyDescent="0.3">
      <c r="A784" s="200"/>
      <c r="B784" s="201"/>
      <c r="C784" s="201"/>
    </row>
    <row r="785" spans="1:3" s="189" customFormat="1" ht="18" customHeight="1" x14ac:dyDescent="0.3">
      <c r="A785" s="200"/>
      <c r="B785" s="201"/>
      <c r="C785" s="201"/>
    </row>
    <row r="786" spans="1:3" s="189" customFormat="1" ht="18" customHeight="1" x14ac:dyDescent="0.3">
      <c r="A786" s="200"/>
      <c r="B786" s="201"/>
      <c r="C786" s="201"/>
    </row>
    <row r="787" spans="1:3" s="189" customFormat="1" ht="18" customHeight="1" x14ac:dyDescent="0.3">
      <c r="A787" s="200"/>
      <c r="B787" s="201"/>
      <c r="C787" s="201"/>
    </row>
    <row r="788" spans="1:3" s="189" customFormat="1" ht="18" customHeight="1" x14ac:dyDescent="0.3">
      <c r="A788" s="200"/>
      <c r="B788" s="201"/>
      <c r="C788" s="201"/>
    </row>
    <row r="789" spans="1:3" s="189" customFormat="1" ht="18" customHeight="1" x14ac:dyDescent="0.3">
      <c r="A789" s="200"/>
      <c r="B789" s="201"/>
      <c r="C789" s="201"/>
    </row>
    <row r="790" spans="1:3" s="189" customFormat="1" ht="18" customHeight="1" x14ac:dyDescent="0.3">
      <c r="A790" s="200"/>
      <c r="B790" s="201"/>
      <c r="C790" s="201"/>
    </row>
    <row r="791" spans="1:3" s="189" customFormat="1" ht="18" customHeight="1" x14ac:dyDescent="0.3">
      <c r="A791" s="200"/>
      <c r="B791" s="201"/>
      <c r="C791" s="201"/>
    </row>
    <row r="792" spans="1:3" s="189" customFormat="1" ht="18" customHeight="1" x14ac:dyDescent="0.3">
      <c r="A792" s="200"/>
      <c r="B792" s="201"/>
      <c r="C792" s="201"/>
    </row>
    <row r="793" spans="1:3" s="189" customFormat="1" ht="18" customHeight="1" x14ac:dyDescent="0.3">
      <c r="A793" s="200"/>
      <c r="B793" s="201"/>
      <c r="C793" s="201"/>
    </row>
    <row r="794" spans="1:3" s="189" customFormat="1" ht="18" customHeight="1" x14ac:dyDescent="0.3">
      <c r="A794" s="200"/>
      <c r="B794" s="201"/>
      <c r="C794" s="201"/>
    </row>
    <row r="795" spans="1:3" s="189" customFormat="1" ht="18" customHeight="1" x14ac:dyDescent="0.3">
      <c r="A795" s="200"/>
      <c r="B795" s="201"/>
      <c r="C795" s="201"/>
    </row>
    <row r="796" spans="1:3" s="189" customFormat="1" ht="18" customHeight="1" x14ac:dyDescent="0.3">
      <c r="A796" s="200"/>
      <c r="B796" s="201"/>
      <c r="C796" s="201"/>
    </row>
    <row r="797" spans="1:3" s="189" customFormat="1" ht="18" customHeight="1" x14ac:dyDescent="0.3">
      <c r="A797" s="200"/>
      <c r="B797" s="201"/>
      <c r="C797" s="201"/>
    </row>
    <row r="798" spans="1:3" s="189" customFormat="1" ht="18" customHeight="1" x14ac:dyDescent="0.3">
      <c r="A798" s="200"/>
      <c r="B798" s="201"/>
      <c r="C798" s="201"/>
    </row>
    <row r="799" spans="1:3" s="189" customFormat="1" ht="18" customHeight="1" x14ac:dyDescent="0.3">
      <c r="A799" s="200"/>
      <c r="B799" s="201"/>
      <c r="C799" s="201"/>
    </row>
    <row r="800" spans="1:3" s="189" customFormat="1" ht="18" customHeight="1" x14ac:dyDescent="0.3">
      <c r="A800" s="200"/>
      <c r="B800" s="201"/>
      <c r="C800" s="201"/>
    </row>
    <row r="801" spans="1:3" s="189" customFormat="1" ht="18" customHeight="1" x14ac:dyDescent="0.3">
      <c r="A801" s="200"/>
      <c r="B801" s="201"/>
      <c r="C801" s="201"/>
    </row>
    <row r="802" spans="1:3" s="189" customFormat="1" ht="18" customHeight="1" x14ac:dyDescent="0.3">
      <c r="A802" s="200"/>
      <c r="B802" s="201"/>
      <c r="C802" s="201"/>
    </row>
    <row r="803" spans="1:3" s="189" customFormat="1" ht="18" customHeight="1" x14ac:dyDescent="0.3">
      <c r="A803" s="200"/>
      <c r="B803" s="201"/>
      <c r="C803" s="201"/>
    </row>
    <row r="804" spans="1:3" s="189" customFormat="1" ht="18" customHeight="1" x14ac:dyDescent="0.3">
      <c r="A804" s="200"/>
      <c r="B804" s="201"/>
      <c r="C804" s="201"/>
    </row>
    <row r="805" spans="1:3" s="189" customFormat="1" ht="18" customHeight="1" x14ac:dyDescent="0.3">
      <c r="A805" s="200"/>
      <c r="B805" s="201"/>
      <c r="C805" s="201"/>
    </row>
    <row r="806" spans="1:3" s="189" customFormat="1" ht="18" customHeight="1" x14ac:dyDescent="0.3">
      <c r="A806" s="200"/>
      <c r="B806" s="201"/>
      <c r="C806" s="201"/>
    </row>
    <row r="807" spans="1:3" s="189" customFormat="1" ht="18" customHeight="1" x14ac:dyDescent="0.3">
      <c r="A807" s="200"/>
      <c r="B807" s="201"/>
      <c r="C807" s="201"/>
    </row>
    <row r="808" spans="1:3" s="189" customFormat="1" ht="18" customHeight="1" x14ac:dyDescent="0.3">
      <c r="A808" s="200"/>
      <c r="B808" s="201"/>
      <c r="C808" s="201"/>
    </row>
    <row r="809" spans="1:3" s="189" customFormat="1" ht="18" customHeight="1" x14ac:dyDescent="0.3">
      <c r="A809" s="200"/>
      <c r="B809" s="201"/>
      <c r="C809" s="201"/>
    </row>
    <row r="810" spans="1:3" s="189" customFormat="1" ht="18" customHeight="1" x14ac:dyDescent="0.3">
      <c r="A810" s="200"/>
      <c r="B810" s="201"/>
      <c r="C810" s="201"/>
    </row>
    <row r="811" spans="1:3" s="189" customFormat="1" ht="18" customHeight="1" x14ac:dyDescent="0.3">
      <c r="A811" s="200"/>
      <c r="B811" s="201"/>
      <c r="C811" s="201"/>
    </row>
    <row r="812" spans="1:3" s="189" customFormat="1" ht="18" customHeight="1" x14ac:dyDescent="0.3">
      <c r="A812" s="200"/>
      <c r="B812" s="201"/>
      <c r="C812" s="201"/>
    </row>
    <row r="813" spans="1:3" s="189" customFormat="1" ht="18" customHeight="1" x14ac:dyDescent="0.3">
      <c r="A813" s="200"/>
      <c r="B813" s="201"/>
      <c r="C813" s="201"/>
    </row>
    <row r="814" spans="1:3" s="189" customFormat="1" ht="18" customHeight="1" x14ac:dyDescent="0.3">
      <c r="A814" s="200"/>
      <c r="B814" s="201"/>
      <c r="C814" s="201"/>
    </row>
    <row r="815" spans="1:3" s="189" customFormat="1" ht="18" customHeight="1" x14ac:dyDescent="0.3">
      <c r="A815" s="200"/>
      <c r="B815" s="201"/>
      <c r="C815" s="201"/>
    </row>
    <row r="816" spans="1:3" s="189" customFormat="1" ht="18" customHeight="1" x14ac:dyDescent="0.3">
      <c r="A816" s="200"/>
      <c r="B816" s="201"/>
      <c r="C816" s="201"/>
    </row>
    <row r="817" spans="1:3" s="189" customFormat="1" ht="18" customHeight="1" x14ac:dyDescent="0.3">
      <c r="A817" s="200"/>
      <c r="B817" s="201"/>
      <c r="C817" s="201"/>
    </row>
    <row r="818" spans="1:3" s="189" customFormat="1" ht="18" customHeight="1" x14ac:dyDescent="0.3">
      <c r="A818" s="200"/>
      <c r="B818" s="201"/>
      <c r="C818" s="201"/>
    </row>
    <row r="819" spans="1:3" s="189" customFormat="1" ht="18" customHeight="1" x14ac:dyDescent="0.3">
      <c r="A819" s="200"/>
      <c r="B819" s="201"/>
      <c r="C819" s="201"/>
    </row>
    <row r="820" spans="1:3" s="189" customFormat="1" ht="18" customHeight="1" x14ac:dyDescent="0.3">
      <c r="A820" s="200"/>
      <c r="B820" s="201"/>
      <c r="C820" s="201"/>
    </row>
    <row r="821" spans="1:3" ht="18.75" x14ac:dyDescent="0.3">
      <c r="A821" s="200"/>
      <c r="B821" s="201"/>
      <c r="C821" s="201"/>
    </row>
    <row r="822" spans="1:3" ht="18.75" x14ac:dyDescent="0.3">
      <c r="A822" s="200"/>
      <c r="B822" s="201"/>
      <c r="C822" s="201"/>
    </row>
    <row r="823" spans="1:3" ht="18.75" x14ac:dyDescent="0.3">
      <c r="A823" s="200"/>
      <c r="B823" s="201"/>
      <c r="C823" s="201"/>
    </row>
    <row r="824" spans="1:3" ht="18.75" x14ac:dyDescent="0.3">
      <c r="A824" s="200"/>
      <c r="B824" s="201"/>
      <c r="C824" s="201"/>
    </row>
    <row r="825" spans="1:3" ht="18.75" x14ac:dyDescent="0.3">
      <c r="A825" s="200"/>
      <c r="B825" s="201"/>
      <c r="C825" s="201"/>
    </row>
    <row r="826" spans="1:3" ht="18.75" x14ac:dyDescent="0.3">
      <c r="A826" s="200"/>
      <c r="B826" s="201"/>
      <c r="C826" s="201"/>
    </row>
    <row r="827" spans="1:3" ht="18.75" x14ac:dyDescent="0.3">
      <c r="A827" s="200"/>
      <c r="B827" s="201"/>
      <c r="C827" s="201"/>
    </row>
    <row r="828" spans="1:3" ht="18.75" x14ac:dyDescent="0.3">
      <c r="A828" s="200"/>
      <c r="B828" s="201"/>
      <c r="C828" s="201"/>
    </row>
    <row r="829" spans="1:3" ht="18.75" x14ac:dyDescent="0.3">
      <c r="A829" s="200"/>
      <c r="B829" s="201"/>
      <c r="C829" s="201"/>
    </row>
    <row r="830" spans="1:3" ht="18.75" x14ac:dyDescent="0.3">
      <c r="A830" s="200"/>
      <c r="B830" s="201"/>
      <c r="C830" s="201"/>
    </row>
    <row r="831" spans="1:3" ht="18.75" x14ac:dyDescent="0.3">
      <c r="A831" s="200"/>
      <c r="B831" s="201"/>
      <c r="C831" s="201"/>
    </row>
    <row r="832" spans="1:3" ht="18.75" x14ac:dyDescent="0.3">
      <c r="A832" s="200"/>
      <c r="B832" s="201"/>
      <c r="C832" s="201"/>
    </row>
    <row r="833" spans="1:3" ht="18.75" x14ac:dyDescent="0.3">
      <c r="A833" s="200"/>
      <c r="B833" s="201"/>
      <c r="C833" s="201"/>
    </row>
    <row r="834" spans="1:3" ht="18.75" x14ac:dyDescent="0.3">
      <c r="A834" s="200"/>
      <c r="B834" s="201"/>
      <c r="C834" s="201"/>
    </row>
  </sheetData>
  <autoFilter ref="A12:C106"/>
  <mergeCells count="10">
    <mergeCell ref="B108:C108"/>
    <mergeCell ref="B17:C17"/>
    <mergeCell ref="B62:C62"/>
    <mergeCell ref="B78:C78"/>
    <mergeCell ref="B103:C103"/>
    <mergeCell ref="A8:C8"/>
    <mergeCell ref="A9:C9"/>
    <mergeCell ref="A11:B11"/>
    <mergeCell ref="C11:C12"/>
    <mergeCell ref="B13:C13"/>
  </mergeCells>
  <printOptions horizontalCentered="1"/>
  <pageMargins left="0.18" right="0.17" top="0.86" bottom="0.34" header="0.36" footer="0"/>
  <pageSetup paperSize="9" fitToHeight="2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9"/>
  <sheetViews>
    <sheetView workbookViewId="0">
      <selection activeCell="G100" sqref="G100"/>
    </sheetView>
  </sheetViews>
  <sheetFormatPr defaultRowHeight="16.5" x14ac:dyDescent="0.25"/>
  <cols>
    <col min="1" max="1" width="16.140625" style="202" customWidth="1"/>
    <col min="2" max="2" width="33.7109375" style="203" customWidth="1"/>
    <col min="3" max="3" width="96.5703125" style="204" customWidth="1"/>
    <col min="4" max="16384" width="9.140625" style="180"/>
  </cols>
  <sheetData>
    <row r="1" spans="1:9" s="207" customFormat="1" ht="15" customHeight="1" x14ac:dyDescent="0.25">
      <c r="A1" s="205"/>
      <c r="B1" s="206"/>
      <c r="C1" s="1" t="s">
        <v>3</v>
      </c>
    </row>
    <row r="2" spans="1:9" s="207" customFormat="1" ht="15" customHeight="1" x14ac:dyDescent="0.25">
      <c r="A2" s="205"/>
      <c r="B2" s="206"/>
      <c r="C2" s="1" t="s">
        <v>4</v>
      </c>
    </row>
    <row r="3" spans="1:9" s="207" customFormat="1" ht="15" customHeight="1" x14ac:dyDescent="0.25">
      <c r="A3" s="205"/>
      <c r="B3" s="206"/>
      <c r="C3" s="1" t="s">
        <v>1</v>
      </c>
    </row>
    <row r="4" spans="1:9" s="207" customFormat="1" ht="15" customHeight="1" x14ac:dyDescent="0.25">
      <c r="A4" s="205"/>
      <c r="B4" s="206"/>
      <c r="C4" s="15" t="s">
        <v>492</v>
      </c>
    </row>
    <row r="5" spans="1:9" ht="15" customHeight="1" x14ac:dyDescent="0.25">
      <c r="A5" s="178"/>
      <c r="B5" s="180"/>
      <c r="C5" s="1" t="s">
        <v>319</v>
      </c>
    </row>
    <row r="6" spans="1:9" ht="18" customHeight="1" x14ac:dyDescent="0.3">
      <c r="A6" s="178"/>
      <c r="B6" s="180"/>
      <c r="C6" s="208"/>
    </row>
    <row r="7" spans="1:9" ht="18" customHeight="1" x14ac:dyDescent="0.3">
      <c r="A7" s="178"/>
      <c r="B7" s="180"/>
      <c r="C7" s="208"/>
    </row>
    <row r="8" spans="1:9" ht="21.75" customHeight="1" x14ac:dyDescent="0.3">
      <c r="A8" s="423" t="s">
        <v>400</v>
      </c>
      <c r="B8" s="423"/>
      <c r="C8" s="423"/>
      <c r="D8" s="178"/>
      <c r="E8" s="178"/>
      <c r="F8" s="178"/>
      <c r="G8" s="178"/>
      <c r="H8" s="178"/>
      <c r="I8" s="178"/>
    </row>
    <row r="9" spans="1:9" ht="51" customHeight="1" x14ac:dyDescent="0.2">
      <c r="A9" s="424" t="s">
        <v>534</v>
      </c>
      <c r="B9" s="424"/>
      <c r="C9" s="424"/>
    </row>
    <row r="10" spans="1:9" ht="2.25" customHeight="1" x14ac:dyDescent="0.2">
      <c r="A10" s="181"/>
      <c r="B10" s="181"/>
      <c r="C10" s="144"/>
    </row>
    <row r="11" spans="1:9" s="182" customFormat="1" ht="27.75" customHeight="1" x14ac:dyDescent="0.2">
      <c r="A11" s="425" t="s">
        <v>320</v>
      </c>
      <c r="B11" s="426"/>
      <c r="C11" s="427" t="s">
        <v>354</v>
      </c>
    </row>
    <row r="12" spans="1:9" s="183" customFormat="1" ht="42.75" customHeight="1" x14ac:dyDescent="0.2">
      <c r="A12" s="117" t="s">
        <v>321</v>
      </c>
      <c r="B12" s="117" t="s">
        <v>322</v>
      </c>
      <c r="C12" s="428"/>
    </row>
    <row r="13" spans="1:9" s="185" customFormat="1" ht="39.75" customHeight="1" x14ac:dyDescent="0.2">
      <c r="A13" s="184" t="s">
        <v>270</v>
      </c>
      <c r="B13" s="429" t="s">
        <v>323</v>
      </c>
      <c r="C13" s="430"/>
    </row>
    <row r="14" spans="1:9" s="185" customFormat="1" ht="39.75" customHeight="1" x14ac:dyDescent="0.2">
      <c r="A14" s="186" t="s">
        <v>270</v>
      </c>
      <c r="B14" s="209" t="s">
        <v>324</v>
      </c>
      <c r="C14" s="210" t="s">
        <v>553</v>
      </c>
    </row>
    <row r="15" spans="1:9" s="185" customFormat="1" ht="39.75" customHeight="1" x14ac:dyDescent="0.2">
      <c r="A15" s="186" t="s">
        <v>270</v>
      </c>
      <c r="B15" s="209" t="s">
        <v>325</v>
      </c>
      <c r="C15" s="210" t="s">
        <v>326</v>
      </c>
    </row>
    <row r="16" spans="1:9" s="187" customFormat="1" ht="37.5" x14ac:dyDescent="0.2">
      <c r="A16" s="186" t="s">
        <v>270</v>
      </c>
      <c r="B16" s="211" t="s">
        <v>327</v>
      </c>
      <c r="C16" s="212" t="s">
        <v>554</v>
      </c>
    </row>
    <row r="17" spans="1:3" s="187" customFormat="1" ht="37.5" x14ac:dyDescent="0.2">
      <c r="A17" s="186" t="s">
        <v>270</v>
      </c>
      <c r="B17" s="160" t="s">
        <v>328</v>
      </c>
      <c r="C17" s="2" t="s">
        <v>329</v>
      </c>
    </row>
    <row r="18" spans="1:3" s="187" customFormat="1" ht="37.5" x14ac:dyDescent="0.2">
      <c r="A18" s="186" t="s">
        <v>270</v>
      </c>
      <c r="B18" s="160" t="s">
        <v>330</v>
      </c>
      <c r="C18" s="2" t="s">
        <v>331</v>
      </c>
    </row>
    <row r="19" spans="1:3" s="187" customFormat="1" ht="37.5" x14ac:dyDescent="0.2">
      <c r="A19" s="186" t="s">
        <v>270</v>
      </c>
      <c r="B19" s="160" t="s">
        <v>332</v>
      </c>
      <c r="C19" s="2" t="s">
        <v>333</v>
      </c>
    </row>
  </sheetData>
  <mergeCells count="5">
    <mergeCell ref="A8:C8"/>
    <mergeCell ref="A9:C9"/>
    <mergeCell ref="A11:B11"/>
    <mergeCell ref="C11:C12"/>
    <mergeCell ref="B13:C13"/>
  </mergeCells>
  <printOptions horizontalCentered="1"/>
  <pageMargins left="0.43307086614173229" right="0.19685039370078741" top="0.59055118110236227" bottom="0.59055118110236227" header="0.31496062992125984" footer="0.31496062992125984"/>
  <pageSetup paperSize="9" scale="98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55"/>
  <sheetViews>
    <sheetView topLeftCell="A5" zoomScale="75" zoomScaleNormal="75" workbookViewId="0">
      <pane xSplit="3" ySplit="10" topLeftCell="D30" activePane="bottomRight" state="frozen"/>
      <selection activeCell="A5" sqref="A5"/>
      <selection pane="topRight" activeCell="D5" sqref="D5"/>
      <selection pane="bottomLeft" activeCell="A15" sqref="A15"/>
      <selection pane="bottomRight" activeCell="O44" sqref="O44"/>
    </sheetView>
  </sheetViews>
  <sheetFormatPr defaultRowHeight="12.75" x14ac:dyDescent="0.2"/>
  <cols>
    <col min="1" max="1" width="96.28515625" style="82" customWidth="1"/>
    <col min="2" max="2" width="6" style="82" customWidth="1"/>
    <col min="3" max="3" width="6.5703125" style="89" customWidth="1"/>
    <col min="4" max="13" width="14.7109375" style="82" customWidth="1"/>
    <col min="14" max="16384" width="9.140625" style="82"/>
  </cols>
  <sheetData>
    <row r="1" spans="1:13" ht="15" customHeight="1" x14ac:dyDescent="0.25">
      <c r="A1" s="80"/>
      <c r="B1" s="80"/>
      <c r="C1" s="81"/>
      <c r="D1" s="1"/>
      <c r="E1" s="1"/>
      <c r="F1" s="1"/>
      <c r="G1" s="1"/>
      <c r="H1" s="1"/>
      <c r="I1" s="1"/>
      <c r="J1" s="1"/>
      <c r="K1" s="1"/>
      <c r="L1" s="1"/>
      <c r="M1" s="1" t="s">
        <v>3</v>
      </c>
    </row>
    <row r="2" spans="1:13" ht="15" customHeight="1" x14ac:dyDescent="0.25">
      <c r="A2" s="80"/>
      <c r="B2" s="80"/>
      <c r="C2" s="81"/>
      <c r="D2" s="1"/>
      <c r="E2" s="1"/>
      <c r="F2" s="1"/>
      <c r="G2" s="1"/>
      <c r="H2" s="1"/>
      <c r="I2" s="1"/>
      <c r="J2" s="1"/>
      <c r="K2" s="1"/>
      <c r="L2" s="1"/>
      <c r="M2" s="1" t="s">
        <v>4</v>
      </c>
    </row>
    <row r="3" spans="1:13" ht="15" customHeight="1" x14ac:dyDescent="0.25">
      <c r="A3" s="80"/>
      <c r="B3" s="80"/>
      <c r="C3" s="81"/>
      <c r="D3" s="1"/>
      <c r="E3" s="1"/>
      <c r="F3" s="1"/>
      <c r="G3" s="1"/>
      <c r="H3" s="1"/>
      <c r="I3" s="1"/>
      <c r="J3" s="1"/>
      <c r="K3" s="1"/>
      <c r="L3" s="1"/>
      <c r="M3" s="1" t="s">
        <v>1</v>
      </c>
    </row>
    <row r="4" spans="1:13" ht="15" customHeight="1" x14ac:dyDescent="0.25">
      <c r="A4" s="80"/>
      <c r="B4" s="81"/>
      <c r="C4" s="81"/>
      <c r="D4" s="1"/>
      <c r="E4" s="1"/>
      <c r="F4" s="1"/>
      <c r="G4" s="1"/>
      <c r="H4" s="1"/>
      <c r="I4" s="1"/>
      <c r="J4" s="1"/>
      <c r="K4" s="1"/>
      <c r="L4" s="1"/>
      <c r="M4" s="1" t="s">
        <v>2</v>
      </c>
    </row>
    <row r="5" spans="1:13" ht="15" customHeight="1" x14ac:dyDescent="0.25">
      <c r="A5" s="80"/>
      <c r="B5" s="81"/>
      <c r="C5" s="81"/>
      <c r="D5" s="15"/>
      <c r="E5" s="15"/>
      <c r="F5" s="15"/>
      <c r="G5" s="15"/>
      <c r="H5" s="15"/>
      <c r="I5" s="15"/>
      <c r="J5" s="15"/>
      <c r="K5" s="15"/>
      <c r="L5" s="15"/>
      <c r="M5" s="15" t="s">
        <v>714</v>
      </c>
    </row>
    <row r="6" spans="1:13" ht="15" customHeight="1" x14ac:dyDescent="0.25">
      <c r="A6" s="80"/>
      <c r="B6" s="81"/>
      <c r="C6" s="81"/>
      <c r="D6" s="1"/>
      <c r="E6" s="1"/>
      <c r="F6" s="1"/>
      <c r="G6" s="1"/>
      <c r="H6" s="1"/>
      <c r="I6" s="1"/>
      <c r="J6" s="1"/>
      <c r="K6" s="1"/>
      <c r="L6" s="1"/>
      <c r="M6" s="1" t="s">
        <v>5</v>
      </c>
    </row>
    <row r="7" spans="1:13" ht="15" customHeight="1" x14ac:dyDescent="0.25">
      <c r="A7" s="80"/>
      <c r="B7" s="81"/>
      <c r="C7" s="8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customHeight="1" x14ac:dyDescent="0.25">
      <c r="A8" s="80"/>
      <c r="B8" s="81"/>
      <c r="C8" s="8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2">
      <c r="A9" s="80"/>
      <c r="B9" s="81"/>
      <c r="C9" s="81"/>
    </row>
    <row r="10" spans="1:13" ht="80.25" customHeight="1" x14ac:dyDescent="0.2">
      <c r="A10" s="434" t="s">
        <v>535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</row>
    <row r="11" spans="1:13" ht="15.75" x14ac:dyDescent="0.2">
      <c r="A11" s="80"/>
      <c r="B11" s="81"/>
      <c r="C11" s="81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3" customHeight="1" x14ac:dyDescent="0.2">
      <c r="A12" s="435" t="s">
        <v>6</v>
      </c>
      <c r="B12" s="436" t="s">
        <v>7</v>
      </c>
      <c r="C12" s="437"/>
      <c r="D12" s="446" t="s">
        <v>651</v>
      </c>
      <c r="E12" s="447"/>
      <c r="F12" s="447"/>
      <c r="G12" s="448"/>
      <c r="H12" s="431" t="s">
        <v>8</v>
      </c>
      <c r="I12" s="432"/>
      <c r="J12" s="432"/>
      <c r="K12" s="432"/>
      <c r="L12" s="432"/>
      <c r="M12" s="433"/>
    </row>
    <row r="13" spans="1:13" ht="36.75" customHeight="1" x14ac:dyDescent="0.2">
      <c r="A13" s="435"/>
      <c r="B13" s="438"/>
      <c r="C13" s="439"/>
      <c r="D13" s="442" t="s">
        <v>652</v>
      </c>
      <c r="E13" s="443"/>
      <c r="F13" s="442" t="s">
        <v>653</v>
      </c>
      <c r="G13" s="443"/>
      <c r="H13" s="444" t="s">
        <v>345</v>
      </c>
      <c r="I13" s="445"/>
      <c r="J13" s="444" t="s">
        <v>410</v>
      </c>
      <c r="K13" s="445"/>
      <c r="L13" s="444" t="s">
        <v>529</v>
      </c>
      <c r="M13" s="445"/>
    </row>
    <row r="14" spans="1:13" ht="60" x14ac:dyDescent="0.2">
      <c r="A14" s="435"/>
      <c r="B14" s="440"/>
      <c r="C14" s="441"/>
      <c r="D14" s="352" t="s">
        <v>569</v>
      </c>
      <c r="E14" s="352" t="s">
        <v>575</v>
      </c>
      <c r="F14" s="352" t="s">
        <v>569</v>
      </c>
      <c r="G14" s="352" t="s">
        <v>575</v>
      </c>
      <c r="H14" s="327" t="s">
        <v>569</v>
      </c>
      <c r="I14" s="327" t="s">
        <v>575</v>
      </c>
      <c r="J14" s="327" t="s">
        <v>569</v>
      </c>
      <c r="K14" s="327" t="s">
        <v>575</v>
      </c>
      <c r="L14" s="327" t="s">
        <v>569</v>
      </c>
      <c r="M14" s="327" t="s">
        <v>575</v>
      </c>
    </row>
    <row r="15" spans="1:13" s="83" customFormat="1" ht="18.75" x14ac:dyDescent="0.25">
      <c r="A15" s="233" t="s">
        <v>12</v>
      </c>
      <c r="B15" s="214" t="s">
        <v>13</v>
      </c>
      <c r="C15" s="234" t="s">
        <v>14</v>
      </c>
      <c r="D15" s="216">
        <f t="shared" ref="D15:M15" si="0">D16+D17+D18+D19</f>
        <v>43347.299999999996</v>
      </c>
      <c r="E15" s="216">
        <f t="shared" si="0"/>
        <v>0</v>
      </c>
      <c r="F15" s="216">
        <f>F16+F17+F18+F19</f>
        <v>1415.6</v>
      </c>
      <c r="G15" s="216">
        <f>G16+G17+G18+G19</f>
        <v>0</v>
      </c>
      <c r="H15" s="216">
        <f>H16+H17+H18+H19</f>
        <v>44762.899999999994</v>
      </c>
      <c r="I15" s="216">
        <f>I16+I17+I18+I19</f>
        <v>0</v>
      </c>
      <c r="J15" s="216">
        <f t="shared" si="0"/>
        <v>36453.1</v>
      </c>
      <c r="K15" s="216">
        <f t="shared" si="0"/>
        <v>0</v>
      </c>
      <c r="L15" s="216">
        <f t="shared" si="0"/>
        <v>37904.5</v>
      </c>
      <c r="M15" s="216">
        <f t="shared" si="0"/>
        <v>0</v>
      </c>
    </row>
    <row r="16" spans="1:13" s="83" customFormat="1" ht="56.25" x14ac:dyDescent="0.25">
      <c r="A16" s="16" t="s">
        <v>15</v>
      </c>
      <c r="B16" s="48" t="s">
        <v>13</v>
      </c>
      <c r="C16" s="84" t="s">
        <v>16</v>
      </c>
      <c r="D16" s="18">
        <f>Пр.8!J16</f>
        <v>4158.8999999999996</v>
      </c>
      <c r="E16" s="18">
        <f>Пр.8!K16</f>
        <v>0</v>
      </c>
      <c r="F16" s="18">
        <f>Пр.8!L16</f>
        <v>0</v>
      </c>
      <c r="G16" s="18">
        <f>Пр.8!M16</f>
        <v>0</v>
      </c>
      <c r="H16" s="18">
        <f t="shared" ref="H16:I19" si="1">D16+F16</f>
        <v>4158.8999999999996</v>
      </c>
      <c r="I16" s="18">
        <f t="shared" si="1"/>
        <v>0</v>
      </c>
      <c r="J16" s="18">
        <f>Пр.8!P16</f>
        <v>4301.3</v>
      </c>
      <c r="K16" s="18">
        <f>Пр.8!Q16</f>
        <v>0</v>
      </c>
      <c r="L16" s="18">
        <f>Пр.8!R16</f>
        <v>4448.1000000000004</v>
      </c>
      <c r="M16" s="18">
        <f>Пр.8!S16</f>
        <v>0</v>
      </c>
    </row>
    <row r="17" spans="1:13" s="83" customFormat="1" ht="37.5" x14ac:dyDescent="0.25">
      <c r="A17" s="16" t="s">
        <v>18</v>
      </c>
      <c r="B17" s="48" t="s">
        <v>13</v>
      </c>
      <c r="C17" s="84" t="s">
        <v>19</v>
      </c>
      <c r="D17" s="18">
        <f>Пр.8!J24</f>
        <v>200</v>
      </c>
      <c r="E17" s="18">
        <f>Пр.8!K24</f>
        <v>0</v>
      </c>
      <c r="F17" s="18">
        <f>Пр.8!L24</f>
        <v>0</v>
      </c>
      <c r="G17" s="18">
        <f>Пр.8!M24</f>
        <v>0</v>
      </c>
      <c r="H17" s="18">
        <f t="shared" si="1"/>
        <v>200</v>
      </c>
      <c r="I17" s="18">
        <f t="shared" si="1"/>
        <v>0</v>
      </c>
      <c r="J17" s="18">
        <f>Пр.8!P24</f>
        <v>200</v>
      </c>
      <c r="K17" s="18">
        <f>Пр.8!Q24</f>
        <v>0</v>
      </c>
      <c r="L17" s="18">
        <f>Пр.8!R24</f>
        <v>200</v>
      </c>
      <c r="M17" s="18">
        <f>Пр.8!S24</f>
        <v>0</v>
      </c>
    </row>
    <row r="18" spans="1:13" s="83" customFormat="1" ht="18.75" x14ac:dyDescent="0.25">
      <c r="A18" s="16" t="s">
        <v>21</v>
      </c>
      <c r="B18" s="48" t="s">
        <v>13</v>
      </c>
      <c r="C18" s="84" t="s">
        <v>22</v>
      </c>
      <c r="D18" s="18">
        <f>Пр.8!J30</f>
        <v>3000</v>
      </c>
      <c r="E18" s="18">
        <f>Пр.8!K30</f>
        <v>0</v>
      </c>
      <c r="F18" s="18">
        <f>Пр.8!L30</f>
        <v>0</v>
      </c>
      <c r="G18" s="18">
        <f>Пр.8!M30</f>
        <v>0</v>
      </c>
      <c r="H18" s="18">
        <f t="shared" si="1"/>
        <v>3000</v>
      </c>
      <c r="I18" s="18">
        <f t="shared" si="1"/>
        <v>0</v>
      </c>
      <c r="J18" s="18">
        <f>Пр.8!P30</f>
        <v>3000</v>
      </c>
      <c r="K18" s="18">
        <f>Пр.8!Q30</f>
        <v>0</v>
      </c>
      <c r="L18" s="18">
        <f>Пр.8!R30</f>
        <v>3000</v>
      </c>
      <c r="M18" s="18">
        <f>Пр.8!S30</f>
        <v>0</v>
      </c>
    </row>
    <row r="19" spans="1:13" s="83" customFormat="1" ht="18.75" x14ac:dyDescent="0.25">
      <c r="A19" s="16" t="s">
        <v>23</v>
      </c>
      <c r="B19" s="48" t="s">
        <v>13</v>
      </c>
      <c r="C19" s="84">
        <v>13</v>
      </c>
      <c r="D19" s="18">
        <f>Пр.8!J36</f>
        <v>35988.399999999994</v>
      </c>
      <c r="E19" s="18">
        <f>Пр.8!K36</f>
        <v>0</v>
      </c>
      <c r="F19" s="18">
        <f>Пр.8!L36</f>
        <v>1415.6</v>
      </c>
      <c r="G19" s="18">
        <f>Пр.8!M36</f>
        <v>0</v>
      </c>
      <c r="H19" s="18">
        <f t="shared" si="1"/>
        <v>37403.999999999993</v>
      </c>
      <c r="I19" s="18">
        <f t="shared" si="1"/>
        <v>0</v>
      </c>
      <c r="J19" s="18">
        <f>Пр.8!P36</f>
        <v>28951.8</v>
      </c>
      <c r="K19" s="18">
        <f>Пр.8!Q36</f>
        <v>0</v>
      </c>
      <c r="L19" s="18">
        <f>Пр.8!R36</f>
        <v>30256.400000000001</v>
      </c>
      <c r="M19" s="18">
        <f>Пр.8!S36</f>
        <v>0</v>
      </c>
    </row>
    <row r="20" spans="1:13" s="83" customFormat="1" ht="37.5" x14ac:dyDescent="0.25">
      <c r="A20" s="235" t="s">
        <v>24</v>
      </c>
      <c r="B20" s="214" t="s">
        <v>16</v>
      </c>
      <c r="C20" s="234" t="s">
        <v>14</v>
      </c>
      <c r="D20" s="216">
        <f t="shared" ref="D20:M20" si="2">D21+D22+D23</f>
        <v>5430.4</v>
      </c>
      <c r="E20" s="216">
        <f t="shared" si="2"/>
        <v>0</v>
      </c>
      <c r="F20" s="216">
        <f>F21+F22+F23</f>
        <v>1572.4</v>
      </c>
      <c r="G20" s="216">
        <f>G21+G22+G23</f>
        <v>0</v>
      </c>
      <c r="H20" s="216">
        <f>H21+H22+H23</f>
        <v>7002.8000000000011</v>
      </c>
      <c r="I20" s="216">
        <f>I21+I22+I23</f>
        <v>0</v>
      </c>
      <c r="J20" s="216">
        <f t="shared" si="2"/>
        <v>3178.9</v>
      </c>
      <c r="K20" s="216">
        <f t="shared" si="2"/>
        <v>0</v>
      </c>
      <c r="L20" s="216">
        <f t="shared" si="2"/>
        <v>3249.9</v>
      </c>
      <c r="M20" s="216">
        <f t="shared" si="2"/>
        <v>0</v>
      </c>
    </row>
    <row r="21" spans="1:13" s="83" customFormat="1" ht="18.75" x14ac:dyDescent="0.25">
      <c r="A21" s="85" t="s">
        <v>547</v>
      </c>
      <c r="B21" s="86" t="s">
        <v>16</v>
      </c>
      <c r="C21" s="87" t="s">
        <v>25</v>
      </c>
      <c r="D21" s="88">
        <f>Пр.8!J70</f>
        <v>30</v>
      </c>
      <c r="E21" s="88">
        <f>Пр.8!K70</f>
        <v>0</v>
      </c>
      <c r="F21" s="88">
        <f>Пр.8!L70</f>
        <v>0</v>
      </c>
      <c r="G21" s="88">
        <f>Пр.8!M70</f>
        <v>0</v>
      </c>
      <c r="H21" s="18">
        <f t="shared" ref="H21:I23" si="3">D21+F21</f>
        <v>30</v>
      </c>
      <c r="I21" s="18">
        <f t="shared" si="3"/>
        <v>0</v>
      </c>
      <c r="J21" s="88">
        <f>Пр.8!P70</f>
        <v>30</v>
      </c>
      <c r="K21" s="88">
        <f>Пр.8!Q70</f>
        <v>0</v>
      </c>
      <c r="L21" s="88">
        <f>Пр.8!R70</f>
        <v>30</v>
      </c>
      <c r="M21" s="88">
        <f>Пр.8!S70</f>
        <v>0</v>
      </c>
    </row>
    <row r="22" spans="1:13" s="83" customFormat="1" ht="37.5" x14ac:dyDescent="0.25">
      <c r="A22" s="85" t="s">
        <v>546</v>
      </c>
      <c r="B22" s="86" t="s">
        <v>16</v>
      </c>
      <c r="C22" s="87" t="s">
        <v>26</v>
      </c>
      <c r="D22" s="88">
        <f>Пр.8!J76</f>
        <v>2350.6</v>
      </c>
      <c r="E22" s="88">
        <f>Пр.8!K76</f>
        <v>0</v>
      </c>
      <c r="F22" s="88">
        <f>Пр.8!L76</f>
        <v>0</v>
      </c>
      <c r="G22" s="88">
        <f>Пр.8!M76</f>
        <v>0</v>
      </c>
      <c r="H22" s="18">
        <f t="shared" si="3"/>
        <v>2350.6</v>
      </c>
      <c r="I22" s="18">
        <f t="shared" si="3"/>
        <v>0</v>
      </c>
      <c r="J22" s="88">
        <f>Пр.8!P76</f>
        <v>100</v>
      </c>
      <c r="K22" s="88">
        <f>Пр.8!Q76</f>
        <v>0</v>
      </c>
      <c r="L22" s="88">
        <f>Пр.8!R76</f>
        <v>100</v>
      </c>
      <c r="M22" s="88">
        <f>Пр.8!S76</f>
        <v>0</v>
      </c>
    </row>
    <row r="23" spans="1:13" s="83" customFormat="1" ht="37.5" x14ac:dyDescent="0.25">
      <c r="A23" s="85" t="s">
        <v>27</v>
      </c>
      <c r="B23" s="86" t="s">
        <v>16</v>
      </c>
      <c r="C23" s="87" t="s">
        <v>28</v>
      </c>
      <c r="D23" s="88">
        <f>Пр.8!J89</f>
        <v>3049.8</v>
      </c>
      <c r="E23" s="88">
        <f>Пр.8!K89</f>
        <v>0</v>
      </c>
      <c r="F23" s="88">
        <f>Пр.8!L89</f>
        <v>1572.4</v>
      </c>
      <c r="G23" s="88">
        <f>Пр.8!M89</f>
        <v>0</v>
      </c>
      <c r="H23" s="18">
        <f t="shared" si="3"/>
        <v>4622.2000000000007</v>
      </c>
      <c r="I23" s="18">
        <f t="shared" si="3"/>
        <v>0</v>
      </c>
      <c r="J23" s="88">
        <f>Пр.8!P89</f>
        <v>3048.9</v>
      </c>
      <c r="K23" s="88">
        <f>Пр.8!Q89</f>
        <v>0</v>
      </c>
      <c r="L23" s="88">
        <f>Пр.8!R89</f>
        <v>3119.9</v>
      </c>
      <c r="M23" s="88">
        <f>Пр.8!S89</f>
        <v>0</v>
      </c>
    </row>
    <row r="24" spans="1:13" s="83" customFormat="1" ht="18.75" x14ac:dyDescent="0.25">
      <c r="A24" s="235" t="s">
        <v>29</v>
      </c>
      <c r="B24" s="214" t="s">
        <v>17</v>
      </c>
      <c r="C24" s="234" t="s">
        <v>14</v>
      </c>
      <c r="D24" s="216">
        <f t="shared" ref="D24:M24" si="4">D25+D26</f>
        <v>89109.900000000009</v>
      </c>
      <c r="E24" s="216">
        <f t="shared" si="4"/>
        <v>4948.8</v>
      </c>
      <c r="F24" s="216">
        <f>F25+F26</f>
        <v>-1534</v>
      </c>
      <c r="G24" s="216">
        <f>G25+G26</f>
        <v>0</v>
      </c>
      <c r="H24" s="216">
        <f>H25+H26</f>
        <v>87575.900000000009</v>
      </c>
      <c r="I24" s="216">
        <f>I25+I26</f>
        <v>4948.8</v>
      </c>
      <c r="J24" s="216">
        <f t="shared" si="4"/>
        <v>110563.70000000001</v>
      </c>
      <c r="K24" s="216">
        <f t="shared" si="4"/>
        <v>28695.7</v>
      </c>
      <c r="L24" s="216">
        <f t="shared" si="4"/>
        <v>78581.2</v>
      </c>
      <c r="M24" s="216">
        <f t="shared" si="4"/>
        <v>3351.8</v>
      </c>
    </row>
    <row r="25" spans="1:13" s="83" customFormat="1" ht="18.75" x14ac:dyDescent="0.25">
      <c r="A25" s="85" t="s">
        <v>31</v>
      </c>
      <c r="B25" s="86" t="s">
        <v>17</v>
      </c>
      <c r="C25" s="87" t="s">
        <v>25</v>
      </c>
      <c r="D25" s="88">
        <f>Пр.8!J101</f>
        <v>84759.900000000009</v>
      </c>
      <c r="E25" s="88">
        <f>Пр.8!K101</f>
        <v>4948.8</v>
      </c>
      <c r="F25" s="88">
        <f>Пр.8!L101</f>
        <v>-1900</v>
      </c>
      <c r="G25" s="88">
        <f>Пр.8!M101</f>
        <v>0</v>
      </c>
      <c r="H25" s="18">
        <f>D25+F25</f>
        <v>82859.900000000009</v>
      </c>
      <c r="I25" s="18">
        <f>E25+G25</f>
        <v>4948.8</v>
      </c>
      <c r="J25" s="88">
        <f>Пр.8!P101</f>
        <v>109163.70000000001</v>
      </c>
      <c r="K25" s="88">
        <f>Пр.8!Q101</f>
        <v>28695.7</v>
      </c>
      <c r="L25" s="88">
        <f>Пр.8!R101</f>
        <v>77181.2</v>
      </c>
      <c r="M25" s="88">
        <f>Пр.8!S101</f>
        <v>3351.8</v>
      </c>
    </row>
    <row r="26" spans="1:13" s="83" customFormat="1" ht="18.75" x14ac:dyDescent="0.25">
      <c r="A26" s="85" t="s">
        <v>32</v>
      </c>
      <c r="B26" s="86" t="s">
        <v>17</v>
      </c>
      <c r="C26" s="87" t="s">
        <v>33</v>
      </c>
      <c r="D26" s="88">
        <f>Пр.8!J125</f>
        <v>4350</v>
      </c>
      <c r="E26" s="88">
        <f>Пр.8!K125</f>
        <v>0</v>
      </c>
      <c r="F26" s="88">
        <f>Пр.8!L125</f>
        <v>366</v>
      </c>
      <c r="G26" s="88">
        <f>Пр.8!M125</f>
        <v>0</v>
      </c>
      <c r="H26" s="18">
        <f>D26+F26</f>
        <v>4716</v>
      </c>
      <c r="I26" s="18">
        <f>E26+G26</f>
        <v>0</v>
      </c>
      <c r="J26" s="88">
        <f>Пр.8!P125</f>
        <v>1400</v>
      </c>
      <c r="K26" s="88">
        <f>Пр.8!Q125</f>
        <v>0</v>
      </c>
      <c r="L26" s="88">
        <f>Пр.8!R125</f>
        <v>1400</v>
      </c>
      <c r="M26" s="88">
        <f>Пр.8!S125</f>
        <v>0</v>
      </c>
    </row>
    <row r="27" spans="1:13" s="83" customFormat="1" ht="18.75" x14ac:dyDescent="0.25">
      <c r="A27" s="233" t="s">
        <v>34</v>
      </c>
      <c r="B27" s="215" t="s">
        <v>35</v>
      </c>
      <c r="C27" s="234" t="s">
        <v>14</v>
      </c>
      <c r="D27" s="216">
        <f t="shared" ref="D27:M27" si="5">D28+D29+D30+D31</f>
        <v>353368.6</v>
      </c>
      <c r="E27" s="216">
        <f t="shared" si="5"/>
        <v>210055.3</v>
      </c>
      <c r="F27" s="216">
        <f>F28+F29+F30+F31</f>
        <v>4312.3999999999996</v>
      </c>
      <c r="G27" s="216">
        <f>G28+G29+G30+G31</f>
        <v>0</v>
      </c>
      <c r="H27" s="216">
        <f>H28+H29+H30+H31</f>
        <v>357681</v>
      </c>
      <c r="I27" s="216">
        <f>I28+I29+I30+I31</f>
        <v>210055.3</v>
      </c>
      <c r="J27" s="216">
        <f t="shared" si="5"/>
        <v>122457.29999999999</v>
      </c>
      <c r="K27" s="216">
        <f t="shared" si="5"/>
        <v>35932</v>
      </c>
      <c r="L27" s="216">
        <f t="shared" si="5"/>
        <v>593985.69999999995</v>
      </c>
      <c r="M27" s="216">
        <f t="shared" si="5"/>
        <v>489504.89999999997</v>
      </c>
    </row>
    <row r="28" spans="1:13" s="83" customFormat="1" ht="18.75" x14ac:dyDescent="0.25">
      <c r="A28" s="16" t="s">
        <v>36</v>
      </c>
      <c r="B28" s="48" t="s">
        <v>35</v>
      </c>
      <c r="C28" s="84" t="s">
        <v>13</v>
      </c>
      <c r="D28" s="18">
        <f>Пр.8!J141</f>
        <v>13589.199999999999</v>
      </c>
      <c r="E28" s="18">
        <f>Пр.8!K141</f>
        <v>170</v>
      </c>
      <c r="F28" s="18">
        <f>Пр.8!L141</f>
        <v>0</v>
      </c>
      <c r="G28" s="18">
        <f>Пр.8!M141</f>
        <v>0</v>
      </c>
      <c r="H28" s="18">
        <f t="shared" ref="H28:I31" si="6">D28+F28</f>
        <v>13589.199999999999</v>
      </c>
      <c r="I28" s="18">
        <f t="shared" si="6"/>
        <v>170</v>
      </c>
      <c r="J28" s="18">
        <f>Пр.8!P141</f>
        <v>13155.1</v>
      </c>
      <c r="K28" s="18">
        <f>Пр.8!Q141</f>
        <v>0</v>
      </c>
      <c r="L28" s="18">
        <f>Пр.8!R141</f>
        <v>527243.6</v>
      </c>
      <c r="M28" s="18">
        <f>Пр.8!S141</f>
        <v>489504.89999999997</v>
      </c>
    </row>
    <row r="29" spans="1:13" s="83" customFormat="1" ht="18.75" x14ac:dyDescent="0.25">
      <c r="A29" s="16" t="s">
        <v>37</v>
      </c>
      <c r="B29" s="48" t="s">
        <v>35</v>
      </c>
      <c r="C29" s="84" t="s">
        <v>38</v>
      </c>
      <c r="D29" s="18">
        <f>Пр.8!J169</f>
        <v>26186.900000000005</v>
      </c>
      <c r="E29" s="18">
        <f>Пр.8!K169</f>
        <v>7247.9000000000015</v>
      </c>
      <c r="F29" s="18">
        <f>Пр.8!L169</f>
        <v>556</v>
      </c>
      <c r="G29" s="18">
        <f>Пр.8!M169</f>
        <v>0</v>
      </c>
      <c r="H29" s="18">
        <f t="shared" si="6"/>
        <v>26742.900000000005</v>
      </c>
      <c r="I29" s="18">
        <f t="shared" si="6"/>
        <v>7247.9000000000015</v>
      </c>
      <c r="J29" s="18">
        <f>Пр.8!P169</f>
        <v>50165.899999999994</v>
      </c>
      <c r="K29" s="18">
        <f>Пр.8!Q169</f>
        <v>35932</v>
      </c>
      <c r="L29" s="18">
        <f>Пр.8!R169</f>
        <v>7140.9</v>
      </c>
      <c r="M29" s="18">
        <f>Пр.8!S169</f>
        <v>0</v>
      </c>
    </row>
    <row r="30" spans="1:13" s="83" customFormat="1" ht="18.75" x14ac:dyDescent="0.25">
      <c r="A30" s="16" t="s">
        <v>39</v>
      </c>
      <c r="B30" s="48" t="s">
        <v>35</v>
      </c>
      <c r="C30" s="84" t="s">
        <v>16</v>
      </c>
      <c r="D30" s="18">
        <f>Пр.8!J195</f>
        <v>308592.5</v>
      </c>
      <c r="E30" s="18">
        <f>Пр.8!K195</f>
        <v>202637.4</v>
      </c>
      <c r="F30" s="18">
        <f>Пр.8!L195</f>
        <v>3756.4</v>
      </c>
      <c r="G30" s="18">
        <f>Пр.8!M195</f>
        <v>0</v>
      </c>
      <c r="H30" s="18">
        <f t="shared" si="6"/>
        <v>312348.90000000002</v>
      </c>
      <c r="I30" s="18">
        <f t="shared" si="6"/>
        <v>202637.4</v>
      </c>
      <c r="J30" s="18">
        <f>Пр.8!P195</f>
        <v>54136.3</v>
      </c>
      <c r="K30" s="18">
        <f>Пр.8!Q195</f>
        <v>0</v>
      </c>
      <c r="L30" s="18">
        <f>Пр.8!R195</f>
        <v>54601.2</v>
      </c>
      <c r="M30" s="18">
        <f>Пр.8!S195</f>
        <v>0</v>
      </c>
    </row>
    <row r="31" spans="1:13" s="83" customFormat="1" ht="18.75" x14ac:dyDescent="0.25">
      <c r="A31" s="16" t="s">
        <v>72</v>
      </c>
      <c r="B31" s="48" t="s">
        <v>35</v>
      </c>
      <c r="C31" s="84" t="s">
        <v>35</v>
      </c>
      <c r="D31" s="18">
        <f>Пр.8!J243</f>
        <v>5000</v>
      </c>
      <c r="E31" s="18">
        <f>Пр.8!K243</f>
        <v>0</v>
      </c>
      <c r="F31" s="18">
        <f>Пр.8!L243</f>
        <v>0</v>
      </c>
      <c r="G31" s="18">
        <f>Пр.8!M243</f>
        <v>0</v>
      </c>
      <c r="H31" s="18">
        <f t="shared" si="6"/>
        <v>5000</v>
      </c>
      <c r="I31" s="18">
        <f t="shared" si="6"/>
        <v>0</v>
      </c>
      <c r="J31" s="18">
        <f>Пр.8!P243</f>
        <v>5000</v>
      </c>
      <c r="K31" s="18">
        <f>Пр.8!Q243</f>
        <v>0</v>
      </c>
      <c r="L31" s="18">
        <f>Пр.8!R243</f>
        <v>4999.9999999999991</v>
      </c>
      <c r="M31" s="18">
        <f>Пр.8!S243</f>
        <v>0</v>
      </c>
    </row>
    <row r="32" spans="1:13" s="83" customFormat="1" ht="18.75" x14ac:dyDescent="0.25">
      <c r="A32" s="233" t="s">
        <v>40</v>
      </c>
      <c r="B32" s="214" t="s">
        <v>20</v>
      </c>
      <c r="C32" s="234" t="s">
        <v>14</v>
      </c>
      <c r="D32" s="216">
        <f t="shared" ref="D32:M32" si="7">D33</f>
        <v>4290.6000000000004</v>
      </c>
      <c r="E32" s="216">
        <f t="shared" si="7"/>
        <v>314.2</v>
      </c>
      <c r="F32" s="216">
        <f t="shared" si="7"/>
        <v>150</v>
      </c>
      <c r="G32" s="216">
        <f t="shared" si="7"/>
        <v>0</v>
      </c>
      <c r="H32" s="216">
        <f t="shared" si="7"/>
        <v>4440.6000000000004</v>
      </c>
      <c r="I32" s="216">
        <f t="shared" si="7"/>
        <v>314.2</v>
      </c>
      <c r="J32" s="216">
        <f t="shared" si="7"/>
        <v>3988.7</v>
      </c>
      <c r="K32" s="216">
        <f t="shared" si="7"/>
        <v>314.2</v>
      </c>
      <c r="L32" s="216">
        <f t="shared" si="7"/>
        <v>3913.6</v>
      </c>
      <c r="M32" s="216">
        <f t="shared" si="7"/>
        <v>314.2</v>
      </c>
    </row>
    <row r="33" spans="1:13" s="83" customFormat="1" ht="18.75" x14ac:dyDescent="0.25">
      <c r="A33" s="16" t="s">
        <v>41</v>
      </c>
      <c r="B33" s="48" t="s">
        <v>20</v>
      </c>
      <c r="C33" s="84" t="s">
        <v>20</v>
      </c>
      <c r="D33" s="18">
        <f>Пр.8!J250</f>
        <v>4290.6000000000004</v>
      </c>
      <c r="E33" s="18">
        <f>Пр.8!K250</f>
        <v>314.2</v>
      </c>
      <c r="F33" s="18">
        <f>Пр.8!L250</f>
        <v>150</v>
      </c>
      <c r="G33" s="18">
        <f>Пр.8!M250</f>
        <v>0</v>
      </c>
      <c r="H33" s="18">
        <f>D33+F33</f>
        <v>4440.6000000000004</v>
      </c>
      <c r="I33" s="18">
        <f>E33+G33</f>
        <v>314.2</v>
      </c>
      <c r="J33" s="18">
        <f>Пр.8!P250</f>
        <v>3988.7</v>
      </c>
      <c r="K33" s="18">
        <f>Пр.8!Q250</f>
        <v>314.2</v>
      </c>
      <c r="L33" s="18">
        <f>Пр.8!R250</f>
        <v>3913.6</v>
      </c>
      <c r="M33" s="18">
        <f>Пр.8!S250</f>
        <v>314.2</v>
      </c>
    </row>
    <row r="34" spans="1:13" s="83" customFormat="1" ht="18.75" x14ac:dyDescent="0.25">
      <c r="A34" s="213" t="s">
        <v>42</v>
      </c>
      <c r="B34" s="214" t="s">
        <v>30</v>
      </c>
      <c r="C34" s="234" t="s">
        <v>14</v>
      </c>
      <c r="D34" s="216">
        <f t="shared" ref="D34:M34" si="8">D35</f>
        <v>98740.9</v>
      </c>
      <c r="E34" s="216">
        <f t="shared" si="8"/>
        <v>43730.400000000001</v>
      </c>
      <c r="F34" s="216">
        <f t="shared" si="8"/>
        <v>6437.6</v>
      </c>
      <c r="G34" s="216">
        <f t="shared" si="8"/>
        <v>0</v>
      </c>
      <c r="H34" s="216">
        <f t="shared" si="8"/>
        <v>105178.5</v>
      </c>
      <c r="I34" s="216">
        <f t="shared" si="8"/>
        <v>43730.400000000001</v>
      </c>
      <c r="J34" s="216">
        <f t="shared" si="8"/>
        <v>50536.100000000006</v>
      </c>
      <c r="K34" s="216">
        <f t="shared" si="8"/>
        <v>0</v>
      </c>
      <c r="L34" s="216">
        <f t="shared" si="8"/>
        <v>52676.800000000003</v>
      </c>
      <c r="M34" s="216">
        <f t="shared" si="8"/>
        <v>0</v>
      </c>
    </row>
    <row r="35" spans="1:13" s="83" customFormat="1" ht="18.75" x14ac:dyDescent="0.25">
      <c r="A35" s="4" t="s">
        <v>43</v>
      </c>
      <c r="B35" s="48" t="s">
        <v>30</v>
      </c>
      <c r="C35" s="84" t="s">
        <v>13</v>
      </c>
      <c r="D35" s="18">
        <f>Пр.8!J272</f>
        <v>98740.9</v>
      </c>
      <c r="E35" s="18">
        <f>Пр.8!K272</f>
        <v>43730.400000000001</v>
      </c>
      <c r="F35" s="18">
        <f>Пр.8!L272</f>
        <v>6437.6</v>
      </c>
      <c r="G35" s="18">
        <f>Пр.8!M272</f>
        <v>0</v>
      </c>
      <c r="H35" s="18">
        <f>D35+F35</f>
        <v>105178.5</v>
      </c>
      <c r="I35" s="18">
        <f>E35+G35</f>
        <v>43730.400000000001</v>
      </c>
      <c r="J35" s="18">
        <f>Пр.8!P272</f>
        <v>50536.100000000006</v>
      </c>
      <c r="K35" s="18">
        <f>Пр.8!Q272</f>
        <v>0</v>
      </c>
      <c r="L35" s="18">
        <f>Пр.8!R272</f>
        <v>52676.800000000003</v>
      </c>
      <c r="M35" s="18">
        <f>Пр.8!S272</f>
        <v>0</v>
      </c>
    </row>
    <row r="36" spans="1:13" s="83" customFormat="1" ht="18.75" x14ac:dyDescent="0.25">
      <c r="A36" s="213" t="s">
        <v>44</v>
      </c>
      <c r="B36" s="214" t="s">
        <v>26</v>
      </c>
      <c r="C36" s="234" t="s">
        <v>14</v>
      </c>
      <c r="D36" s="216">
        <f t="shared" ref="D36:M36" si="9">D37+D38</f>
        <v>31695</v>
      </c>
      <c r="E36" s="216">
        <f t="shared" si="9"/>
        <v>20002</v>
      </c>
      <c r="F36" s="216">
        <f>F37+F38</f>
        <v>0</v>
      </c>
      <c r="G36" s="216">
        <f>G37+G38</f>
        <v>0</v>
      </c>
      <c r="H36" s="216">
        <f>H37+H38</f>
        <v>31695</v>
      </c>
      <c r="I36" s="216">
        <f>I37+I38</f>
        <v>20002</v>
      </c>
      <c r="J36" s="216">
        <f t="shared" si="9"/>
        <v>21048.7</v>
      </c>
      <c r="K36" s="216">
        <f t="shared" si="9"/>
        <v>10355.700000000001</v>
      </c>
      <c r="L36" s="216">
        <f t="shared" si="9"/>
        <v>31925.5</v>
      </c>
      <c r="M36" s="216">
        <f t="shared" si="9"/>
        <v>21232.5</v>
      </c>
    </row>
    <row r="37" spans="1:13" s="83" customFormat="1" ht="18.75" x14ac:dyDescent="0.25">
      <c r="A37" s="4" t="s">
        <v>45</v>
      </c>
      <c r="B37" s="48" t="s">
        <v>26</v>
      </c>
      <c r="C37" s="84" t="s">
        <v>13</v>
      </c>
      <c r="D37" s="18">
        <f>Пр.8!J302</f>
        <v>9693</v>
      </c>
      <c r="E37" s="18">
        <f>Пр.8!K302</f>
        <v>0</v>
      </c>
      <c r="F37" s="18">
        <f>Пр.8!L302</f>
        <v>0</v>
      </c>
      <c r="G37" s="18">
        <f>Пр.8!M302</f>
        <v>0</v>
      </c>
      <c r="H37" s="18">
        <f>D37+F37</f>
        <v>9693</v>
      </c>
      <c r="I37" s="18">
        <f>E37+G37</f>
        <v>0</v>
      </c>
      <c r="J37" s="18">
        <f>Пр.8!P302</f>
        <v>9693</v>
      </c>
      <c r="K37" s="18">
        <f>Пр.8!Q302</f>
        <v>0</v>
      </c>
      <c r="L37" s="18">
        <f>Пр.8!R302</f>
        <v>9693</v>
      </c>
      <c r="M37" s="18">
        <f>Пр.8!S302</f>
        <v>0</v>
      </c>
    </row>
    <row r="38" spans="1:13" s="83" customFormat="1" ht="18.75" x14ac:dyDescent="0.25">
      <c r="A38" s="16" t="s">
        <v>513</v>
      </c>
      <c r="B38" s="48" t="s">
        <v>26</v>
      </c>
      <c r="C38" s="84" t="s">
        <v>17</v>
      </c>
      <c r="D38" s="18">
        <f>Пр.8!J308</f>
        <v>22002</v>
      </c>
      <c r="E38" s="18">
        <f>Пр.8!K308</f>
        <v>20002</v>
      </c>
      <c r="F38" s="18">
        <f>Пр.8!L308</f>
        <v>0</v>
      </c>
      <c r="G38" s="18">
        <f>Пр.8!M308</f>
        <v>0</v>
      </c>
      <c r="H38" s="18">
        <f>D38+F38</f>
        <v>22002</v>
      </c>
      <c r="I38" s="18">
        <f>E38+G38</f>
        <v>20002</v>
      </c>
      <c r="J38" s="18">
        <f>Пр.8!P308</f>
        <v>11355.7</v>
      </c>
      <c r="K38" s="18">
        <f>Пр.8!Q308</f>
        <v>10355.700000000001</v>
      </c>
      <c r="L38" s="18">
        <f>Пр.8!R308</f>
        <v>22232.5</v>
      </c>
      <c r="M38" s="18">
        <f>Пр.8!S308</f>
        <v>21232.5</v>
      </c>
    </row>
    <row r="39" spans="1:13" s="83" customFormat="1" ht="18.75" x14ac:dyDescent="0.25">
      <c r="A39" s="233" t="s">
        <v>46</v>
      </c>
      <c r="B39" s="214" t="s">
        <v>22</v>
      </c>
      <c r="C39" s="234" t="s">
        <v>14</v>
      </c>
      <c r="D39" s="216">
        <f>D40+D41+D42</f>
        <v>68257.8</v>
      </c>
      <c r="E39" s="216">
        <f t="shared" ref="E39:M39" si="10">E40+E41+E42</f>
        <v>2729.5</v>
      </c>
      <c r="F39" s="216">
        <f t="shared" si="10"/>
        <v>2292.1</v>
      </c>
      <c r="G39" s="216">
        <f t="shared" si="10"/>
        <v>1665</v>
      </c>
      <c r="H39" s="216">
        <f t="shared" si="10"/>
        <v>70549.899999999994</v>
      </c>
      <c r="I39" s="216">
        <f t="shared" si="10"/>
        <v>4394.5</v>
      </c>
      <c r="J39" s="216">
        <f t="shared" si="10"/>
        <v>55877.4</v>
      </c>
      <c r="K39" s="216">
        <f t="shared" si="10"/>
        <v>1665</v>
      </c>
      <c r="L39" s="216">
        <f t="shared" si="10"/>
        <v>55921.599999999999</v>
      </c>
      <c r="M39" s="216">
        <f t="shared" si="10"/>
        <v>1665</v>
      </c>
    </row>
    <row r="40" spans="1:13" s="83" customFormat="1" ht="18.75" x14ac:dyDescent="0.25">
      <c r="A40" s="16" t="s">
        <v>47</v>
      </c>
      <c r="B40" s="48" t="s">
        <v>22</v>
      </c>
      <c r="C40" s="84" t="s">
        <v>13</v>
      </c>
      <c r="D40" s="18">
        <f>Пр.8!J314</f>
        <v>62850.2</v>
      </c>
      <c r="E40" s="18">
        <f>Пр.8!K314</f>
        <v>2729.5</v>
      </c>
      <c r="F40" s="18">
        <f>Пр.8!L314</f>
        <v>627.1</v>
      </c>
      <c r="G40" s="18">
        <f>Пр.8!M314</f>
        <v>0</v>
      </c>
      <c r="H40" s="18">
        <f>D40+F40</f>
        <v>63477.299999999996</v>
      </c>
      <c r="I40" s="18">
        <f>E40+G40</f>
        <v>2729.5</v>
      </c>
      <c r="J40" s="18">
        <f>Пр.8!P314</f>
        <v>54067.6</v>
      </c>
      <c r="K40" s="18">
        <f>Пр.8!Q314</f>
        <v>0</v>
      </c>
      <c r="L40" s="18">
        <f>Пр.8!R314</f>
        <v>54071.6</v>
      </c>
      <c r="M40" s="18">
        <f>Пр.8!S314</f>
        <v>0</v>
      </c>
    </row>
    <row r="41" spans="1:13" s="83" customFormat="1" ht="18.75" x14ac:dyDescent="0.25">
      <c r="A41" s="16" t="s">
        <v>571</v>
      </c>
      <c r="B41" s="48" t="s">
        <v>22</v>
      </c>
      <c r="C41" s="84" t="s">
        <v>38</v>
      </c>
      <c r="D41" s="18">
        <f>Пр.8!J333</f>
        <v>5262.8</v>
      </c>
      <c r="E41" s="18">
        <f>Пр.8!K333</f>
        <v>0</v>
      </c>
      <c r="F41" s="18">
        <f>Пр.8!L333</f>
        <v>0</v>
      </c>
      <c r="G41" s="18">
        <f>Пр.8!M333</f>
        <v>0</v>
      </c>
      <c r="H41" s="18">
        <f>D41+F41</f>
        <v>5262.8</v>
      </c>
      <c r="I41" s="18">
        <f>E41+G41</f>
        <v>0</v>
      </c>
      <c r="J41" s="18">
        <f>Пр.8!P333</f>
        <v>0</v>
      </c>
      <c r="K41" s="18">
        <f>Пр.8!Q333</f>
        <v>0</v>
      </c>
      <c r="L41" s="18">
        <f>Пр.8!R333</f>
        <v>0</v>
      </c>
      <c r="M41" s="18">
        <f>Пр.8!S333</f>
        <v>0</v>
      </c>
    </row>
    <row r="42" spans="1:13" s="83" customFormat="1" ht="18.75" x14ac:dyDescent="0.25">
      <c r="A42" s="16" t="s">
        <v>702</v>
      </c>
      <c r="B42" s="48" t="s">
        <v>22</v>
      </c>
      <c r="C42" s="84" t="s">
        <v>16</v>
      </c>
      <c r="D42" s="18">
        <f>Пр.8!J339</f>
        <v>144.80000000000001</v>
      </c>
      <c r="E42" s="18">
        <f>Пр.8!K339</f>
        <v>0</v>
      </c>
      <c r="F42" s="18">
        <f>Пр.8!L339</f>
        <v>1665</v>
      </c>
      <c r="G42" s="18">
        <f>Пр.8!M339</f>
        <v>1665</v>
      </c>
      <c r="H42" s="18">
        <f>Пр.8!N339</f>
        <v>1809.8</v>
      </c>
      <c r="I42" s="18">
        <f>Пр.8!O339</f>
        <v>1665</v>
      </c>
      <c r="J42" s="18">
        <f>Пр.8!P339</f>
        <v>1809.8</v>
      </c>
      <c r="K42" s="18">
        <f>Пр.8!Q339</f>
        <v>1665</v>
      </c>
      <c r="L42" s="18">
        <f>Пр.8!R339</f>
        <v>1850</v>
      </c>
      <c r="M42" s="18">
        <f>Пр.8!S339</f>
        <v>1665</v>
      </c>
    </row>
    <row r="43" spans="1:13" s="83" customFormat="1" ht="24" customHeight="1" x14ac:dyDescent="0.25">
      <c r="A43" s="58" t="s">
        <v>402</v>
      </c>
      <c r="B43" s="236"/>
      <c r="C43" s="237"/>
      <c r="D43" s="216">
        <f t="shared" ref="D43:M43" si="11">D15+D20+D24+D27+D32+D34+D36+D39</f>
        <v>694240.5</v>
      </c>
      <c r="E43" s="216">
        <f t="shared" si="11"/>
        <v>281780.19999999995</v>
      </c>
      <c r="F43" s="216">
        <f t="shared" si="11"/>
        <v>14646.1</v>
      </c>
      <c r="G43" s="216">
        <f t="shared" si="11"/>
        <v>1665</v>
      </c>
      <c r="H43" s="216">
        <f t="shared" si="11"/>
        <v>708886.6</v>
      </c>
      <c r="I43" s="216">
        <f t="shared" si="11"/>
        <v>283445.19999999995</v>
      </c>
      <c r="J43" s="216">
        <f t="shared" si="11"/>
        <v>404103.90000000008</v>
      </c>
      <c r="K43" s="216">
        <f t="shared" si="11"/>
        <v>76962.599999999991</v>
      </c>
      <c r="L43" s="216">
        <f t="shared" si="11"/>
        <v>858158.79999999993</v>
      </c>
      <c r="M43" s="216">
        <f t="shared" si="11"/>
        <v>516068.39999999997</v>
      </c>
    </row>
    <row r="44" spans="1:13" s="83" customFormat="1" ht="24" customHeight="1" x14ac:dyDescent="0.25">
      <c r="A44" s="16" t="s">
        <v>393</v>
      </c>
      <c r="B44" s="48"/>
      <c r="C44" s="84"/>
      <c r="D44" s="18">
        <f>Пр.8!J346</f>
        <v>0</v>
      </c>
      <c r="E44" s="18">
        <f>Пр.8!K346</f>
        <v>0</v>
      </c>
      <c r="F44" s="18">
        <f>Пр.8!L346</f>
        <v>0</v>
      </c>
      <c r="G44" s="18">
        <f>Пр.8!M346</f>
        <v>0</v>
      </c>
      <c r="H44" s="18">
        <f>D44+F44</f>
        <v>0</v>
      </c>
      <c r="I44" s="18">
        <f>E44+G44</f>
        <v>0</v>
      </c>
      <c r="J44" s="18">
        <f>Пр.8!P346</f>
        <v>12900</v>
      </c>
      <c r="K44" s="18">
        <f>Пр.8!Q346</f>
        <v>0</v>
      </c>
      <c r="L44" s="18">
        <f>Пр.8!R346</f>
        <v>18500</v>
      </c>
      <c r="M44" s="18">
        <f>Пр.8!S346</f>
        <v>0</v>
      </c>
    </row>
    <row r="45" spans="1:13" s="83" customFormat="1" ht="24" customHeight="1" x14ac:dyDescent="0.25">
      <c r="A45" s="95" t="s">
        <v>401</v>
      </c>
      <c r="B45" s="214"/>
      <c r="C45" s="234"/>
      <c r="D45" s="216">
        <f t="shared" ref="D45:M45" si="12">SUM(D43:D44)</f>
        <v>694240.5</v>
      </c>
      <c r="E45" s="216">
        <f t="shared" si="12"/>
        <v>281780.19999999995</v>
      </c>
      <c r="F45" s="216">
        <f>SUM(F43:F44)</f>
        <v>14646.1</v>
      </c>
      <c r="G45" s="216">
        <f>SUM(G43:G44)</f>
        <v>1665</v>
      </c>
      <c r="H45" s="216">
        <f>SUM(H43:H44)</f>
        <v>708886.6</v>
      </c>
      <c r="I45" s="216">
        <f>SUM(I43:I44)</f>
        <v>283445.19999999995</v>
      </c>
      <c r="J45" s="216">
        <f t="shared" si="12"/>
        <v>417003.90000000008</v>
      </c>
      <c r="K45" s="216">
        <f t="shared" si="12"/>
        <v>76962.599999999991</v>
      </c>
      <c r="L45" s="216">
        <f t="shared" si="12"/>
        <v>876658.79999999993</v>
      </c>
      <c r="M45" s="216">
        <f t="shared" si="12"/>
        <v>516068.39999999997</v>
      </c>
    </row>
    <row r="46" spans="1:13" s="341" customFormat="1" ht="18.75" x14ac:dyDescent="0.25">
      <c r="C46" s="342"/>
      <c r="D46" s="343"/>
      <c r="E46" s="343"/>
      <c r="F46" s="343"/>
      <c r="G46" s="343"/>
      <c r="H46" s="343"/>
      <c r="I46" s="343"/>
      <c r="J46" s="344">
        <f>J44/(J45-K45)*100</f>
        <v>3.7936568293322002</v>
      </c>
      <c r="K46" s="343"/>
      <c r="L46" s="344">
        <f>L44/(L45-M45)*100</f>
        <v>5.1304749100364297</v>
      </c>
      <c r="M46" s="343"/>
    </row>
    <row r="47" spans="1:13" s="349" customFormat="1" x14ac:dyDescent="0.2">
      <c r="A47" s="345" t="s">
        <v>493</v>
      </c>
      <c r="B47" s="346"/>
      <c r="C47" s="347"/>
      <c r="D47" s="348">
        <f>Пр.7!I375</f>
        <v>694240.5</v>
      </c>
      <c r="E47" s="348">
        <f>Пр.7!J375</f>
        <v>281780.2</v>
      </c>
      <c r="F47" s="348">
        <f>Пр.7!K375</f>
        <v>14646.1</v>
      </c>
      <c r="G47" s="348">
        <f>Пр.7!L375</f>
        <v>1665</v>
      </c>
      <c r="H47" s="348">
        <f>Пр.7!M375</f>
        <v>708886.60000000009</v>
      </c>
      <c r="I47" s="348">
        <f>Пр.7!N375</f>
        <v>283445.2</v>
      </c>
      <c r="J47" s="348">
        <f>Пр.7!O375</f>
        <v>417003.9</v>
      </c>
      <c r="K47" s="348">
        <f>Пр.7!P375</f>
        <v>76962.599999999991</v>
      </c>
      <c r="L47" s="348">
        <f>Пр.7!Q375</f>
        <v>876658.8</v>
      </c>
      <c r="M47" s="348">
        <f>Пр.7!R375</f>
        <v>516068.39999999997</v>
      </c>
    </row>
    <row r="48" spans="1:13" s="349" customFormat="1" x14ac:dyDescent="0.2">
      <c r="A48" s="345" t="s">
        <v>494</v>
      </c>
      <c r="B48" s="346"/>
      <c r="C48" s="347"/>
      <c r="D48" s="348">
        <f>Пр.8!J347</f>
        <v>694240.5</v>
      </c>
      <c r="E48" s="348">
        <f>Пр.8!K347</f>
        <v>281780.19999999995</v>
      </c>
      <c r="F48" s="348">
        <f>Пр.8!L347</f>
        <v>14646.1</v>
      </c>
      <c r="G48" s="348">
        <f>Пр.8!M347</f>
        <v>1665</v>
      </c>
      <c r="H48" s="348">
        <f>Пр.8!N347</f>
        <v>708886.6</v>
      </c>
      <c r="I48" s="348">
        <f>Пр.8!O347</f>
        <v>283445.19999999995</v>
      </c>
      <c r="J48" s="348">
        <f>Пр.8!P347</f>
        <v>417003.90000000008</v>
      </c>
      <c r="K48" s="348">
        <f>Пр.8!Q347</f>
        <v>76962.599999999991</v>
      </c>
      <c r="L48" s="348">
        <f>Пр.8!R347</f>
        <v>876658.79999999993</v>
      </c>
      <c r="M48" s="348">
        <f>Пр.8!S347</f>
        <v>516068.39999999997</v>
      </c>
    </row>
    <row r="49" spans="1:13" s="349" customFormat="1" x14ac:dyDescent="0.2">
      <c r="A49" s="345" t="s">
        <v>495</v>
      </c>
      <c r="B49" s="346"/>
      <c r="C49" s="347"/>
      <c r="D49" s="348">
        <f>Пр.9!J359</f>
        <v>694240.5</v>
      </c>
      <c r="E49" s="348">
        <f>Пр.9!K359</f>
        <v>281780.19999999995</v>
      </c>
      <c r="F49" s="348">
        <f>Пр.9!L359</f>
        <v>14646.1</v>
      </c>
      <c r="G49" s="348">
        <f>Пр.9!M359</f>
        <v>1665</v>
      </c>
      <c r="H49" s="348">
        <f>Пр.9!N359</f>
        <v>708886.6</v>
      </c>
      <c r="I49" s="348">
        <f>Пр.9!O359</f>
        <v>283445.19999999995</v>
      </c>
      <c r="J49" s="348">
        <f>Пр.9!P359</f>
        <v>417003.9</v>
      </c>
      <c r="K49" s="348">
        <f>Пр.9!Q359</f>
        <v>76962.599999999991</v>
      </c>
      <c r="L49" s="348">
        <f>Пр.9!R359</f>
        <v>876658.79999999993</v>
      </c>
      <c r="M49" s="348">
        <f>Пр.9!S359</f>
        <v>516068.39999999997</v>
      </c>
    </row>
    <row r="50" spans="1:13" s="349" customFormat="1" x14ac:dyDescent="0.2">
      <c r="C50" s="350"/>
      <c r="D50" s="351">
        <f t="shared" ref="D50:M50" si="13">D48-D49</f>
        <v>0</v>
      </c>
      <c r="E50" s="351">
        <f t="shared" si="13"/>
        <v>0</v>
      </c>
      <c r="F50" s="351">
        <f>F48-F49</f>
        <v>0</v>
      </c>
      <c r="G50" s="351">
        <f>G48-G49</f>
        <v>0</v>
      </c>
      <c r="H50" s="351">
        <f>H48-H49</f>
        <v>0</v>
      </c>
      <c r="I50" s="351">
        <f>I48-I49</f>
        <v>0</v>
      </c>
      <c r="J50" s="351">
        <f t="shared" si="13"/>
        <v>0</v>
      </c>
      <c r="K50" s="351">
        <f t="shared" si="13"/>
        <v>0</v>
      </c>
      <c r="L50" s="351">
        <f t="shared" si="13"/>
        <v>0</v>
      </c>
      <c r="M50" s="351">
        <f t="shared" si="13"/>
        <v>0</v>
      </c>
    </row>
    <row r="51" spans="1:13" s="349" customFormat="1" x14ac:dyDescent="0.2">
      <c r="A51" s="345" t="s">
        <v>587</v>
      </c>
      <c r="B51" s="346"/>
      <c r="C51" s="347"/>
      <c r="D51" s="348">
        <f>Пр.2!C38</f>
        <v>635444.9</v>
      </c>
      <c r="E51" s="348">
        <f>Пр.2!C34+Пр.2!C35</f>
        <v>281780.19999999995</v>
      </c>
      <c r="F51" s="348">
        <f>Пр.2!D38</f>
        <v>5753.4000000000005</v>
      </c>
      <c r="G51" s="348">
        <f>Пр.2!D34+Пр.2!D35</f>
        <v>1665</v>
      </c>
      <c r="H51" s="348">
        <f>Пр.2!E38</f>
        <v>641198.30000000005</v>
      </c>
      <c r="I51" s="348">
        <f>Пр.2!E34+Пр.2!E35</f>
        <v>283445.19999999995</v>
      </c>
      <c r="J51" s="348">
        <f>Пр.2!F38</f>
        <v>405719.3</v>
      </c>
      <c r="K51" s="348">
        <f>Пр.2!F34+Пр.2!F35</f>
        <v>76962.599999999991</v>
      </c>
      <c r="L51" s="348">
        <f>Пр.2!G38</f>
        <v>856240.2</v>
      </c>
      <c r="M51" s="348">
        <f>Пр.2!G34+Пр.2!G35</f>
        <v>516068.39999999997</v>
      </c>
    </row>
    <row r="52" spans="1:13" s="349" customFormat="1" ht="13.5" customHeight="1" x14ac:dyDescent="0.2">
      <c r="A52" s="345" t="s">
        <v>588</v>
      </c>
      <c r="B52" s="346"/>
      <c r="C52" s="347"/>
      <c r="D52" s="348">
        <f>Пр.1!C16</f>
        <v>58795.599999999977</v>
      </c>
      <c r="E52" s="348"/>
      <c r="F52" s="348">
        <f>Пр.1!D16</f>
        <v>8892.7000000000007</v>
      </c>
      <c r="G52" s="348"/>
      <c r="H52" s="348">
        <f>Пр.1!E16</f>
        <v>67688.29999999993</v>
      </c>
      <c r="I52" s="348"/>
      <c r="J52" s="348">
        <f>Пр.1!F16</f>
        <v>11284.600000000093</v>
      </c>
      <c r="K52" s="348"/>
      <c r="L52" s="348">
        <f>Пр.1!G16</f>
        <v>20418.599999999977</v>
      </c>
      <c r="M52" s="348"/>
    </row>
    <row r="53" spans="1:13" s="349" customFormat="1" x14ac:dyDescent="0.2">
      <c r="C53" s="350"/>
      <c r="D53" s="351">
        <f t="shared" ref="D53:M53" si="14">D49-D51</f>
        <v>58795.599999999977</v>
      </c>
      <c r="E53" s="351">
        <f t="shared" si="14"/>
        <v>0</v>
      </c>
      <c r="F53" s="351">
        <f>F49-F51</f>
        <v>8892.7000000000007</v>
      </c>
      <c r="G53" s="351">
        <f>G49-G51</f>
        <v>0</v>
      </c>
      <c r="H53" s="351">
        <f>H49-H51</f>
        <v>67688.29999999993</v>
      </c>
      <c r="I53" s="351">
        <f>I49-I51</f>
        <v>0</v>
      </c>
      <c r="J53" s="351">
        <f t="shared" si="14"/>
        <v>11284.600000000035</v>
      </c>
      <c r="K53" s="351">
        <f t="shared" si="14"/>
        <v>0</v>
      </c>
      <c r="L53" s="351">
        <f t="shared" si="14"/>
        <v>20418.599999999977</v>
      </c>
      <c r="M53" s="351">
        <f t="shared" si="14"/>
        <v>0</v>
      </c>
    </row>
    <row r="54" spans="1:13" s="315" customFormat="1" x14ac:dyDescent="0.2">
      <c r="C54" s="316"/>
    </row>
    <row r="55" spans="1:13" x14ac:dyDescent="0.2">
      <c r="F55" s="375"/>
    </row>
  </sheetData>
  <autoFilter ref="A14:C43"/>
  <mergeCells count="10">
    <mergeCell ref="H12:M12"/>
    <mergeCell ref="A10:M10"/>
    <mergeCell ref="A12:A14"/>
    <mergeCell ref="B12:C14"/>
    <mergeCell ref="D13:E13"/>
    <mergeCell ref="J13:K13"/>
    <mergeCell ref="L13:M13"/>
    <mergeCell ref="F13:G13"/>
    <mergeCell ref="H13:I13"/>
    <mergeCell ref="D12:G12"/>
  </mergeCells>
  <printOptions horizontalCentered="1"/>
  <pageMargins left="0.27559055118110237" right="0.15748031496062992" top="0.98425196850393704" bottom="0.23622047244094491" header="0.59055118110236227" footer="0"/>
  <pageSetup paperSize="9" scale="43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05"/>
  <sheetViews>
    <sheetView topLeftCell="A5" zoomScale="75" zoomScaleNormal="75" workbookViewId="0">
      <pane xSplit="8" ySplit="10" topLeftCell="I367" activePane="bottomRight" state="frozen"/>
      <selection activeCell="A5" sqref="A5"/>
      <selection pane="topRight" activeCell="I5" sqref="I5"/>
      <selection pane="bottomLeft" activeCell="A15" sqref="A15"/>
      <selection pane="bottomRight" activeCell="T276" sqref="T276"/>
    </sheetView>
  </sheetViews>
  <sheetFormatPr defaultRowHeight="25.5" outlineLevelCol="1" x14ac:dyDescent="0.2"/>
  <cols>
    <col min="1" max="1" width="78.85546875" style="32" customWidth="1"/>
    <col min="2" max="2" width="4.42578125" style="59" customWidth="1"/>
    <col min="3" max="4" width="3.42578125" style="32" customWidth="1"/>
    <col min="5" max="5" width="8" style="24" customWidth="1"/>
    <col min="6" max="6" width="9.28515625" style="19" customWidth="1"/>
    <col min="7" max="7" width="6" style="26" customWidth="1"/>
    <col min="8" max="8" width="6.42578125" style="24" customWidth="1"/>
    <col min="9" max="12" width="16.7109375" style="67" customWidth="1" outlineLevel="1"/>
    <col min="13" max="18" width="16.7109375" style="67" customWidth="1"/>
    <col min="19" max="19" width="11.5703125" style="265" bestFit="1" customWidth="1"/>
    <col min="20" max="16384" width="9.140625" style="19"/>
  </cols>
  <sheetData>
    <row r="1" spans="1:19" s="27" customFormat="1" ht="15.75" customHeight="1" x14ac:dyDescent="0.2">
      <c r="A1" s="21"/>
      <c r="B1" s="22"/>
      <c r="C1" s="23"/>
      <c r="D1" s="23"/>
      <c r="E1" s="24"/>
      <c r="F1" s="25"/>
      <c r="G1" s="26"/>
      <c r="H1" s="24"/>
      <c r="O1" s="20"/>
      <c r="P1" s="20"/>
      <c r="Q1" s="20"/>
      <c r="R1" s="20" t="s">
        <v>3</v>
      </c>
      <c r="S1" s="265"/>
    </row>
    <row r="2" spans="1:19" s="27" customFormat="1" ht="15.75" customHeight="1" x14ac:dyDescent="0.2">
      <c r="A2" s="23"/>
      <c r="B2" s="22"/>
      <c r="C2" s="23"/>
      <c r="D2" s="23"/>
      <c r="E2" s="24"/>
      <c r="F2" s="25"/>
      <c r="G2" s="26"/>
      <c r="H2" s="24"/>
      <c r="O2" s="20"/>
      <c r="P2" s="20"/>
      <c r="Q2" s="20"/>
      <c r="R2" s="20" t="s">
        <v>4</v>
      </c>
      <c r="S2" s="265"/>
    </row>
    <row r="3" spans="1:19" s="27" customFormat="1" ht="15.75" customHeight="1" x14ac:dyDescent="0.2">
      <c r="A3" s="21"/>
      <c r="B3" s="28"/>
      <c r="C3" s="29"/>
      <c r="D3" s="29"/>
      <c r="E3" s="24"/>
      <c r="G3" s="26"/>
      <c r="H3" s="24"/>
      <c r="O3" s="20"/>
      <c r="P3" s="20"/>
      <c r="Q3" s="20"/>
      <c r="R3" s="20" t="s">
        <v>1</v>
      </c>
      <c r="S3" s="265"/>
    </row>
    <row r="4" spans="1:19" s="27" customFormat="1" ht="15.75" customHeight="1" x14ac:dyDescent="0.2">
      <c r="A4" s="30"/>
      <c r="B4" s="28"/>
      <c r="C4" s="30"/>
      <c r="D4" s="30"/>
      <c r="E4" s="24"/>
      <c r="G4" s="26"/>
      <c r="H4" s="24"/>
      <c r="O4" s="20"/>
      <c r="P4" s="20"/>
      <c r="Q4" s="20"/>
      <c r="R4" s="20" t="s">
        <v>2</v>
      </c>
      <c r="S4" s="265"/>
    </row>
    <row r="5" spans="1:19" s="27" customFormat="1" ht="15.75" customHeight="1" x14ac:dyDescent="0.25">
      <c r="A5" s="30"/>
      <c r="B5" s="28"/>
      <c r="C5" s="30"/>
      <c r="D5" s="30"/>
      <c r="E5" s="24"/>
      <c r="G5" s="26"/>
      <c r="H5" s="24"/>
      <c r="O5" s="15"/>
      <c r="P5" s="15"/>
      <c r="Q5" s="15"/>
      <c r="R5" s="15" t="s">
        <v>714</v>
      </c>
      <c r="S5" s="265"/>
    </row>
    <row r="6" spans="1:19" s="27" customFormat="1" ht="15.75" customHeight="1" x14ac:dyDescent="0.2">
      <c r="A6" s="30"/>
      <c r="B6" s="28"/>
      <c r="C6" s="30"/>
      <c r="D6" s="30"/>
      <c r="E6" s="24"/>
      <c r="G6" s="26"/>
      <c r="H6" s="24"/>
      <c r="O6" s="20"/>
      <c r="P6" s="20"/>
      <c r="Q6" s="20"/>
      <c r="R6" s="20" t="s">
        <v>0</v>
      </c>
      <c r="S6" s="265"/>
    </row>
    <row r="7" spans="1:19" s="27" customFormat="1" ht="10.5" customHeight="1" x14ac:dyDescent="0.2">
      <c r="A7" s="30"/>
      <c r="B7" s="28"/>
      <c r="C7" s="30"/>
      <c r="D7" s="30"/>
      <c r="E7" s="24"/>
      <c r="G7" s="26"/>
      <c r="H7" s="24"/>
      <c r="I7" s="20"/>
      <c r="J7" s="20"/>
      <c r="K7" s="20"/>
      <c r="L7" s="20"/>
      <c r="M7" s="20"/>
      <c r="N7" s="20"/>
      <c r="O7" s="20"/>
      <c r="P7" s="20"/>
      <c r="Q7" s="20"/>
      <c r="R7" s="20"/>
      <c r="S7" s="265"/>
    </row>
    <row r="8" spans="1:19" s="27" customFormat="1" ht="10.5" customHeight="1" x14ac:dyDescent="0.2">
      <c r="A8" s="30"/>
      <c r="B8" s="28"/>
      <c r="C8" s="30"/>
      <c r="D8" s="30"/>
      <c r="E8" s="24"/>
      <c r="G8" s="26"/>
      <c r="H8" s="24"/>
      <c r="I8" s="20"/>
      <c r="J8" s="20"/>
      <c r="K8" s="20"/>
      <c r="L8" s="20"/>
      <c r="M8" s="20"/>
      <c r="N8" s="20"/>
      <c r="O8" s="20"/>
      <c r="P8" s="20"/>
      <c r="Q8" s="20"/>
      <c r="R8" s="20"/>
      <c r="S8" s="265"/>
    </row>
    <row r="9" spans="1:19" s="27" customFormat="1" ht="10.5" customHeight="1" x14ac:dyDescent="0.2">
      <c r="A9" s="30"/>
      <c r="B9" s="28"/>
      <c r="C9" s="30"/>
      <c r="D9" s="30"/>
      <c r="E9" s="24"/>
      <c r="G9" s="26"/>
      <c r="H9" s="24"/>
      <c r="I9" s="31"/>
      <c r="J9" s="31"/>
      <c r="K9" s="31"/>
      <c r="L9" s="31"/>
      <c r="M9" s="31"/>
      <c r="N9" s="31"/>
      <c r="O9" s="31"/>
      <c r="P9" s="31"/>
      <c r="Q9" s="31"/>
      <c r="R9" s="31"/>
      <c r="S9" s="265"/>
    </row>
    <row r="10" spans="1:19" ht="116.25" customHeight="1" x14ac:dyDescent="0.2">
      <c r="A10" s="449" t="s">
        <v>570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</row>
    <row r="11" spans="1:19" ht="4.5" customHeight="1" x14ac:dyDescent="0.2">
      <c r="A11" s="31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25"/>
    </row>
    <row r="12" spans="1:19" ht="36.75" customHeight="1" x14ac:dyDescent="0.2">
      <c r="A12" s="450" t="s">
        <v>48</v>
      </c>
      <c r="B12" s="451" t="s">
        <v>124</v>
      </c>
      <c r="C12" s="451"/>
      <c r="D12" s="451"/>
      <c r="E12" s="451"/>
      <c r="F12" s="450" t="s">
        <v>125</v>
      </c>
      <c r="G12" s="450" t="s">
        <v>130</v>
      </c>
      <c r="H12" s="450"/>
      <c r="I12" s="446" t="s">
        <v>651</v>
      </c>
      <c r="J12" s="447"/>
      <c r="K12" s="447"/>
      <c r="L12" s="448"/>
      <c r="M12" s="431" t="s">
        <v>8</v>
      </c>
      <c r="N12" s="432"/>
      <c r="O12" s="432"/>
      <c r="P12" s="432"/>
      <c r="Q12" s="432"/>
      <c r="R12" s="433"/>
    </row>
    <row r="13" spans="1:19" s="33" customFormat="1" ht="31.5" customHeight="1" x14ac:dyDescent="0.2">
      <c r="A13" s="450"/>
      <c r="B13" s="451"/>
      <c r="C13" s="451"/>
      <c r="D13" s="451"/>
      <c r="E13" s="451"/>
      <c r="F13" s="450"/>
      <c r="G13" s="450"/>
      <c r="H13" s="450"/>
      <c r="I13" s="442" t="s">
        <v>652</v>
      </c>
      <c r="J13" s="443"/>
      <c r="K13" s="442" t="s">
        <v>653</v>
      </c>
      <c r="L13" s="443"/>
      <c r="M13" s="444" t="s">
        <v>345</v>
      </c>
      <c r="N13" s="445"/>
      <c r="O13" s="444" t="s">
        <v>410</v>
      </c>
      <c r="P13" s="445"/>
      <c r="Q13" s="444" t="s">
        <v>529</v>
      </c>
      <c r="R13" s="445"/>
      <c r="S13" s="265"/>
    </row>
    <row r="14" spans="1:19" s="33" customFormat="1" ht="65.25" customHeight="1" x14ac:dyDescent="0.2">
      <c r="A14" s="450"/>
      <c r="B14" s="451"/>
      <c r="C14" s="451"/>
      <c r="D14" s="451"/>
      <c r="E14" s="451"/>
      <c r="F14" s="450"/>
      <c r="G14" s="450"/>
      <c r="H14" s="450"/>
      <c r="I14" s="352" t="s">
        <v>569</v>
      </c>
      <c r="J14" s="352" t="s">
        <v>575</v>
      </c>
      <c r="K14" s="352" t="s">
        <v>569</v>
      </c>
      <c r="L14" s="352" t="s">
        <v>575</v>
      </c>
      <c r="M14" s="327" t="s">
        <v>569</v>
      </c>
      <c r="N14" s="327" t="s">
        <v>575</v>
      </c>
      <c r="O14" s="327" t="s">
        <v>569</v>
      </c>
      <c r="P14" s="327" t="s">
        <v>575</v>
      </c>
      <c r="Q14" s="327" t="s">
        <v>569</v>
      </c>
      <c r="R14" s="327" t="s">
        <v>575</v>
      </c>
      <c r="S14" s="265"/>
    </row>
    <row r="15" spans="1:19" s="34" customFormat="1" ht="75" x14ac:dyDescent="0.2">
      <c r="A15" s="244" t="s">
        <v>412</v>
      </c>
      <c r="B15" s="245" t="s">
        <v>13</v>
      </c>
      <c r="C15" s="246" t="s">
        <v>51</v>
      </c>
      <c r="D15" s="246" t="s">
        <v>14</v>
      </c>
      <c r="E15" s="247" t="s">
        <v>74</v>
      </c>
      <c r="F15" s="248"/>
      <c r="G15" s="249"/>
      <c r="H15" s="250"/>
      <c r="I15" s="251">
        <f t="shared" ref="I15:R15" si="0">I16+I34+I42</f>
        <v>41600.800000000003</v>
      </c>
      <c r="J15" s="251">
        <f t="shared" si="0"/>
        <v>31486.600000000002</v>
      </c>
      <c r="K15" s="251">
        <f>K16+K34+K42</f>
        <v>1856.4</v>
      </c>
      <c r="L15" s="251">
        <f>L16+L34+L42</f>
        <v>0</v>
      </c>
      <c r="M15" s="251">
        <f>M16+M34+M42</f>
        <v>43457.200000000004</v>
      </c>
      <c r="N15" s="251">
        <f>N16+N34+N42</f>
        <v>31486.600000000002</v>
      </c>
      <c r="O15" s="251">
        <f t="shared" si="0"/>
        <v>39462.6</v>
      </c>
      <c r="P15" s="251">
        <f t="shared" si="0"/>
        <v>35932</v>
      </c>
      <c r="Q15" s="251">
        <f t="shared" si="0"/>
        <v>0</v>
      </c>
      <c r="R15" s="251">
        <f t="shared" si="0"/>
        <v>0</v>
      </c>
      <c r="S15" s="265"/>
    </row>
    <row r="16" spans="1:19" s="34" customFormat="1" ht="56.25" x14ac:dyDescent="0.2">
      <c r="A16" s="35" t="s">
        <v>169</v>
      </c>
      <c r="B16" s="37" t="s">
        <v>13</v>
      </c>
      <c r="C16" s="38">
        <v>1</v>
      </c>
      <c r="D16" s="38" t="s">
        <v>14</v>
      </c>
      <c r="E16" s="39" t="s">
        <v>74</v>
      </c>
      <c r="F16" s="40"/>
      <c r="G16" s="41"/>
      <c r="H16" s="42"/>
      <c r="I16" s="43">
        <f t="shared" ref="I16:R16" si="1">I17+I27</f>
        <v>27768.7</v>
      </c>
      <c r="J16" s="43">
        <f t="shared" si="1"/>
        <v>24238.7</v>
      </c>
      <c r="K16" s="43">
        <f>K17+K27</f>
        <v>1856.4</v>
      </c>
      <c r="L16" s="43">
        <f>L17+L27</f>
        <v>0</v>
      </c>
      <c r="M16" s="43">
        <f>M17+M27</f>
        <v>29625.100000000002</v>
      </c>
      <c r="N16" s="43">
        <f>N17+N27</f>
        <v>24238.7</v>
      </c>
      <c r="O16" s="43">
        <f t="shared" si="1"/>
        <v>0</v>
      </c>
      <c r="P16" s="43">
        <f t="shared" si="1"/>
        <v>0</v>
      </c>
      <c r="Q16" s="43">
        <f t="shared" si="1"/>
        <v>0</v>
      </c>
      <c r="R16" s="43">
        <f t="shared" si="1"/>
        <v>0</v>
      </c>
      <c r="S16" s="265"/>
    </row>
    <row r="17" spans="1:19" s="34" customFormat="1" ht="56.25" x14ac:dyDescent="0.2">
      <c r="A17" s="35" t="s">
        <v>388</v>
      </c>
      <c r="B17" s="37" t="s">
        <v>13</v>
      </c>
      <c r="C17" s="38" t="s">
        <v>9</v>
      </c>
      <c r="D17" s="38" t="s">
        <v>13</v>
      </c>
      <c r="E17" s="39" t="s">
        <v>74</v>
      </c>
      <c r="F17" s="40"/>
      <c r="G17" s="41"/>
      <c r="H17" s="42"/>
      <c r="I17" s="43">
        <f>I18+I21+I24</f>
        <v>26698.400000000001</v>
      </c>
      <c r="J17" s="43">
        <f t="shared" ref="J17:R17" si="2">J18+J21+J24</f>
        <v>24238.7</v>
      </c>
      <c r="K17" s="43">
        <f t="shared" si="2"/>
        <v>0</v>
      </c>
      <c r="L17" s="43">
        <f t="shared" si="2"/>
        <v>0</v>
      </c>
      <c r="M17" s="43">
        <f t="shared" si="2"/>
        <v>26698.400000000001</v>
      </c>
      <c r="N17" s="43">
        <f t="shared" si="2"/>
        <v>24238.7</v>
      </c>
      <c r="O17" s="43">
        <f t="shared" si="2"/>
        <v>0</v>
      </c>
      <c r="P17" s="43">
        <f t="shared" si="2"/>
        <v>0</v>
      </c>
      <c r="Q17" s="43">
        <f t="shared" si="2"/>
        <v>0</v>
      </c>
      <c r="R17" s="43">
        <f t="shared" si="2"/>
        <v>0</v>
      </c>
      <c r="S17" s="265"/>
    </row>
    <row r="18" spans="1:19" s="34" customFormat="1" ht="56.25" x14ac:dyDescent="0.2">
      <c r="A18" s="4" t="s">
        <v>727</v>
      </c>
      <c r="B18" s="5" t="s">
        <v>13</v>
      </c>
      <c r="C18" s="17">
        <v>1</v>
      </c>
      <c r="D18" s="17" t="s">
        <v>13</v>
      </c>
      <c r="E18" s="6" t="s">
        <v>726</v>
      </c>
      <c r="F18" s="44"/>
      <c r="G18" s="5"/>
      <c r="H18" s="45"/>
      <c r="I18" s="18">
        <f t="shared" ref="I18:R19" si="3">I19</f>
        <v>198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198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265"/>
    </row>
    <row r="19" spans="1:19" s="34" customFormat="1" ht="37.5" x14ac:dyDescent="0.2">
      <c r="A19" s="4" t="s">
        <v>335</v>
      </c>
      <c r="B19" s="5" t="s">
        <v>13</v>
      </c>
      <c r="C19" s="17">
        <v>1</v>
      </c>
      <c r="D19" s="17" t="s">
        <v>13</v>
      </c>
      <c r="E19" s="6" t="s">
        <v>726</v>
      </c>
      <c r="F19" s="7">
        <v>200</v>
      </c>
      <c r="G19" s="46"/>
      <c r="H19" s="6"/>
      <c r="I19" s="18">
        <f t="shared" si="3"/>
        <v>198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198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265"/>
    </row>
    <row r="20" spans="1:19" ht="24.75" customHeight="1" x14ac:dyDescent="0.2">
      <c r="A20" s="16" t="s">
        <v>36</v>
      </c>
      <c r="B20" s="5" t="s">
        <v>13</v>
      </c>
      <c r="C20" s="17">
        <v>1</v>
      </c>
      <c r="D20" s="17" t="s">
        <v>13</v>
      </c>
      <c r="E20" s="6" t="s">
        <v>726</v>
      </c>
      <c r="F20" s="7">
        <v>200</v>
      </c>
      <c r="G20" s="46" t="s">
        <v>35</v>
      </c>
      <c r="H20" s="6" t="s">
        <v>13</v>
      </c>
      <c r="I20" s="18">
        <f>Пр.9!J142</f>
        <v>198</v>
      </c>
      <c r="J20" s="18">
        <f>Пр.9!K142</f>
        <v>0</v>
      </c>
      <c r="K20" s="18">
        <f>Пр.9!L142</f>
        <v>0</v>
      </c>
      <c r="L20" s="18">
        <f>Пр.9!M142</f>
        <v>0</v>
      </c>
      <c r="M20" s="18">
        <f>Пр.9!N142</f>
        <v>198</v>
      </c>
      <c r="N20" s="18">
        <f>Пр.9!O142</f>
        <v>0</v>
      </c>
      <c r="O20" s="18">
        <f>Пр.9!P142</f>
        <v>0</v>
      </c>
      <c r="P20" s="18">
        <f>Пр.9!Q142</f>
        <v>0</v>
      </c>
      <c r="Q20" s="18">
        <f>Пр.9!R142</f>
        <v>0</v>
      </c>
      <c r="R20" s="18">
        <f>Пр.9!S142</f>
        <v>0</v>
      </c>
    </row>
    <row r="21" spans="1:19" s="34" customFormat="1" ht="37.5" x14ac:dyDescent="0.2">
      <c r="A21" s="52" t="s">
        <v>670</v>
      </c>
      <c r="B21" s="5" t="s">
        <v>13</v>
      </c>
      <c r="C21" s="17">
        <v>1</v>
      </c>
      <c r="D21" s="17" t="s">
        <v>13</v>
      </c>
      <c r="E21" s="6" t="s">
        <v>671</v>
      </c>
      <c r="F21" s="44"/>
      <c r="G21" s="5"/>
      <c r="H21" s="45"/>
      <c r="I21" s="18">
        <f t="shared" ref="I21:R22" si="4">I22</f>
        <v>26161.600000000002</v>
      </c>
      <c r="J21" s="18">
        <f t="shared" si="4"/>
        <v>24068.7</v>
      </c>
      <c r="K21" s="18">
        <f t="shared" si="4"/>
        <v>0</v>
      </c>
      <c r="L21" s="18">
        <f t="shared" si="4"/>
        <v>0</v>
      </c>
      <c r="M21" s="18">
        <f t="shared" si="4"/>
        <v>26161.600000000002</v>
      </c>
      <c r="N21" s="18">
        <f t="shared" si="4"/>
        <v>24068.7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265"/>
    </row>
    <row r="22" spans="1:19" s="34" customFormat="1" ht="37.5" x14ac:dyDescent="0.2">
      <c r="A22" s="4" t="s">
        <v>339</v>
      </c>
      <c r="B22" s="5" t="s">
        <v>13</v>
      </c>
      <c r="C22" s="17">
        <v>1</v>
      </c>
      <c r="D22" s="17" t="s">
        <v>13</v>
      </c>
      <c r="E22" s="6" t="s">
        <v>671</v>
      </c>
      <c r="F22" s="7">
        <v>600</v>
      </c>
      <c r="G22" s="46"/>
      <c r="H22" s="6"/>
      <c r="I22" s="18">
        <f t="shared" si="4"/>
        <v>26161.600000000002</v>
      </c>
      <c r="J22" s="18">
        <f t="shared" si="4"/>
        <v>24068.7</v>
      </c>
      <c r="K22" s="18">
        <f t="shared" si="4"/>
        <v>0</v>
      </c>
      <c r="L22" s="18">
        <f t="shared" si="4"/>
        <v>0</v>
      </c>
      <c r="M22" s="18">
        <f t="shared" si="4"/>
        <v>26161.600000000002</v>
      </c>
      <c r="N22" s="18">
        <f t="shared" si="4"/>
        <v>24068.7</v>
      </c>
      <c r="O22" s="18">
        <f t="shared" si="4"/>
        <v>0</v>
      </c>
      <c r="P22" s="18">
        <f t="shared" si="4"/>
        <v>0</v>
      </c>
      <c r="Q22" s="18">
        <f t="shared" si="4"/>
        <v>0</v>
      </c>
      <c r="R22" s="18">
        <f t="shared" si="4"/>
        <v>0</v>
      </c>
      <c r="S22" s="265"/>
    </row>
    <row r="23" spans="1:19" ht="24.75" customHeight="1" x14ac:dyDescent="0.2">
      <c r="A23" s="16" t="s">
        <v>43</v>
      </c>
      <c r="B23" s="5" t="s">
        <v>13</v>
      </c>
      <c r="C23" s="17">
        <v>1</v>
      </c>
      <c r="D23" s="17" t="s">
        <v>13</v>
      </c>
      <c r="E23" s="6" t="s">
        <v>671</v>
      </c>
      <c r="F23" s="7">
        <v>600</v>
      </c>
      <c r="G23" s="46">
        <v>8</v>
      </c>
      <c r="H23" s="6" t="s">
        <v>13</v>
      </c>
      <c r="I23" s="18">
        <f>Пр.9!J273</f>
        <v>26161.600000000002</v>
      </c>
      <c r="J23" s="18">
        <f>Пр.9!K273</f>
        <v>24068.7</v>
      </c>
      <c r="K23" s="18">
        <f>Пр.9!L273</f>
        <v>0</v>
      </c>
      <c r="L23" s="18">
        <f>Пр.9!M273</f>
        <v>0</v>
      </c>
      <c r="M23" s="18">
        <f>Пр.9!N273</f>
        <v>26161.600000000002</v>
      </c>
      <c r="N23" s="18">
        <f>Пр.9!O273</f>
        <v>24068.7</v>
      </c>
      <c r="O23" s="18">
        <f>Пр.9!P273</f>
        <v>0</v>
      </c>
      <c r="P23" s="18">
        <f>Пр.9!Q273</f>
        <v>0</v>
      </c>
      <c r="Q23" s="18">
        <f>Пр.9!R273</f>
        <v>0</v>
      </c>
      <c r="R23" s="18">
        <f>Пр.9!S273</f>
        <v>0</v>
      </c>
    </row>
    <row r="24" spans="1:19" s="34" customFormat="1" ht="56.25" x14ac:dyDescent="0.2">
      <c r="A24" s="52" t="s">
        <v>444</v>
      </c>
      <c r="B24" s="5" t="s">
        <v>13</v>
      </c>
      <c r="C24" s="17">
        <v>1</v>
      </c>
      <c r="D24" s="17" t="s">
        <v>13</v>
      </c>
      <c r="E24" s="6" t="s">
        <v>387</v>
      </c>
      <c r="F24" s="44"/>
      <c r="G24" s="5"/>
      <c r="H24" s="45"/>
      <c r="I24" s="18">
        <f t="shared" ref="I24:R25" si="5">I25</f>
        <v>338.8</v>
      </c>
      <c r="J24" s="18">
        <f t="shared" si="5"/>
        <v>170</v>
      </c>
      <c r="K24" s="18">
        <f t="shared" si="5"/>
        <v>0</v>
      </c>
      <c r="L24" s="18">
        <f t="shared" si="5"/>
        <v>0</v>
      </c>
      <c r="M24" s="18">
        <f t="shared" si="5"/>
        <v>338.8</v>
      </c>
      <c r="N24" s="18">
        <f t="shared" si="5"/>
        <v>170</v>
      </c>
      <c r="O24" s="18">
        <f t="shared" si="5"/>
        <v>0</v>
      </c>
      <c r="P24" s="18">
        <f t="shared" si="5"/>
        <v>0</v>
      </c>
      <c r="Q24" s="18">
        <f t="shared" si="5"/>
        <v>0</v>
      </c>
      <c r="R24" s="18">
        <f t="shared" si="5"/>
        <v>0</v>
      </c>
      <c r="S24" s="265"/>
    </row>
    <row r="25" spans="1:19" s="34" customFormat="1" x14ac:dyDescent="0.2">
      <c r="A25" s="4" t="s">
        <v>340</v>
      </c>
      <c r="B25" s="5" t="s">
        <v>13</v>
      </c>
      <c r="C25" s="17">
        <v>1</v>
      </c>
      <c r="D25" s="17" t="s">
        <v>13</v>
      </c>
      <c r="E25" s="6" t="s">
        <v>387</v>
      </c>
      <c r="F25" s="7">
        <v>800</v>
      </c>
      <c r="G25" s="46"/>
      <c r="H25" s="6"/>
      <c r="I25" s="18">
        <f t="shared" si="5"/>
        <v>338.8</v>
      </c>
      <c r="J25" s="18">
        <f t="shared" si="5"/>
        <v>170</v>
      </c>
      <c r="K25" s="18">
        <f t="shared" si="5"/>
        <v>0</v>
      </c>
      <c r="L25" s="18">
        <f t="shared" si="5"/>
        <v>0</v>
      </c>
      <c r="M25" s="18">
        <f t="shared" si="5"/>
        <v>338.8</v>
      </c>
      <c r="N25" s="18">
        <f t="shared" si="5"/>
        <v>170</v>
      </c>
      <c r="O25" s="18">
        <f t="shared" si="5"/>
        <v>0</v>
      </c>
      <c r="P25" s="18">
        <f t="shared" si="5"/>
        <v>0</v>
      </c>
      <c r="Q25" s="18">
        <f t="shared" si="5"/>
        <v>0</v>
      </c>
      <c r="R25" s="18">
        <f t="shared" si="5"/>
        <v>0</v>
      </c>
      <c r="S25" s="265"/>
    </row>
    <row r="26" spans="1:19" ht="24.75" customHeight="1" x14ac:dyDescent="0.2">
      <c r="A26" s="16" t="s">
        <v>36</v>
      </c>
      <c r="B26" s="5" t="s">
        <v>13</v>
      </c>
      <c r="C26" s="17">
        <v>1</v>
      </c>
      <c r="D26" s="17" t="s">
        <v>13</v>
      </c>
      <c r="E26" s="6" t="s">
        <v>387</v>
      </c>
      <c r="F26" s="7">
        <v>800</v>
      </c>
      <c r="G26" s="46" t="s">
        <v>35</v>
      </c>
      <c r="H26" s="6" t="s">
        <v>13</v>
      </c>
      <c r="I26" s="18">
        <f>Пр.9!J144</f>
        <v>338.8</v>
      </c>
      <c r="J26" s="18">
        <f>Пр.9!K144</f>
        <v>170</v>
      </c>
      <c r="K26" s="18">
        <f>Пр.9!L144</f>
        <v>0</v>
      </c>
      <c r="L26" s="18">
        <f>Пр.9!M144</f>
        <v>0</v>
      </c>
      <c r="M26" s="18">
        <f>Пр.9!N144</f>
        <v>338.8</v>
      </c>
      <c r="N26" s="18">
        <f>Пр.9!O144</f>
        <v>170</v>
      </c>
      <c r="O26" s="18">
        <f>Пр.9!P144</f>
        <v>0</v>
      </c>
      <c r="P26" s="18">
        <f>Пр.9!Q144</f>
        <v>0</v>
      </c>
      <c r="Q26" s="18">
        <f>Пр.9!R144</f>
        <v>0</v>
      </c>
      <c r="R26" s="18">
        <f>Пр.9!S144</f>
        <v>0</v>
      </c>
    </row>
    <row r="27" spans="1:19" s="34" customFormat="1" ht="75" x14ac:dyDescent="0.2">
      <c r="A27" s="35" t="s">
        <v>413</v>
      </c>
      <c r="B27" s="37" t="s">
        <v>13</v>
      </c>
      <c r="C27" s="38" t="s">
        <v>9</v>
      </c>
      <c r="D27" s="38" t="s">
        <v>38</v>
      </c>
      <c r="E27" s="39" t="s">
        <v>74</v>
      </c>
      <c r="F27" s="40"/>
      <c r="G27" s="41"/>
      <c r="H27" s="42"/>
      <c r="I27" s="43">
        <f>I28+I31</f>
        <v>1070.3</v>
      </c>
      <c r="J27" s="43">
        <f t="shared" ref="J27:R27" si="6">J28+J31</f>
        <v>0</v>
      </c>
      <c r="K27" s="43">
        <f t="shared" si="6"/>
        <v>1856.4</v>
      </c>
      <c r="L27" s="43">
        <f t="shared" si="6"/>
        <v>0</v>
      </c>
      <c r="M27" s="43">
        <f t="shared" si="6"/>
        <v>2926.7</v>
      </c>
      <c r="N27" s="43">
        <f t="shared" si="6"/>
        <v>0</v>
      </c>
      <c r="O27" s="43">
        <f t="shared" si="6"/>
        <v>0</v>
      </c>
      <c r="P27" s="43">
        <f t="shared" si="6"/>
        <v>0</v>
      </c>
      <c r="Q27" s="43">
        <f t="shared" si="6"/>
        <v>0</v>
      </c>
      <c r="R27" s="43">
        <f t="shared" si="6"/>
        <v>0</v>
      </c>
      <c r="S27" s="265"/>
    </row>
    <row r="28" spans="1:19" s="34" customFormat="1" ht="37.5" x14ac:dyDescent="0.2">
      <c r="A28" s="52" t="s">
        <v>729</v>
      </c>
      <c r="B28" s="5" t="s">
        <v>13</v>
      </c>
      <c r="C28" s="17">
        <v>1</v>
      </c>
      <c r="D28" s="17" t="s">
        <v>38</v>
      </c>
      <c r="E28" s="6" t="s">
        <v>728</v>
      </c>
      <c r="F28" s="44"/>
      <c r="G28" s="5"/>
      <c r="H28" s="45"/>
      <c r="I28" s="18">
        <f t="shared" ref="I28:R29" si="7">I29</f>
        <v>570.29999999999995</v>
      </c>
      <c r="J28" s="18">
        <f t="shared" si="7"/>
        <v>0</v>
      </c>
      <c r="K28" s="18">
        <f t="shared" si="7"/>
        <v>2356.4</v>
      </c>
      <c r="L28" s="18">
        <f t="shared" si="7"/>
        <v>0</v>
      </c>
      <c r="M28" s="18">
        <f t="shared" si="7"/>
        <v>2926.7</v>
      </c>
      <c r="N28" s="18">
        <f t="shared" si="7"/>
        <v>0</v>
      </c>
      <c r="O28" s="18">
        <f t="shared" si="7"/>
        <v>0</v>
      </c>
      <c r="P28" s="18">
        <f t="shared" si="7"/>
        <v>0</v>
      </c>
      <c r="Q28" s="18">
        <f t="shared" si="7"/>
        <v>0</v>
      </c>
      <c r="R28" s="18">
        <f t="shared" si="7"/>
        <v>0</v>
      </c>
      <c r="S28" s="265"/>
    </row>
    <row r="29" spans="1:19" s="34" customFormat="1" ht="37.5" x14ac:dyDescent="0.2">
      <c r="A29" s="4" t="s">
        <v>337</v>
      </c>
      <c r="B29" s="5" t="s">
        <v>13</v>
      </c>
      <c r="C29" s="17">
        <v>1</v>
      </c>
      <c r="D29" s="17" t="s">
        <v>38</v>
      </c>
      <c r="E29" s="6" t="s">
        <v>728</v>
      </c>
      <c r="F29" s="7">
        <v>400</v>
      </c>
      <c r="G29" s="46"/>
      <c r="H29" s="6"/>
      <c r="I29" s="18">
        <f t="shared" si="7"/>
        <v>570.29999999999995</v>
      </c>
      <c r="J29" s="18">
        <f t="shared" si="7"/>
        <v>0</v>
      </c>
      <c r="K29" s="18">
        <f t="shared" si="7"/>
        <v>2356.4</v>
      </c>
      <c r="L29" s="18">
        <f t="shared" si="7"/>
        <v>0</v>
      </c>
      <c r="M29" s="18">
        <f t="shared" si="7"/>
        <v>2926.7</v>
      </c>
      <c r="N29" s="18">
        <f t="shared" si="7"/>
        <v>0</v>
      </c>
      <c r="O29" s="18">
        <f t="shared" si="7"/>
        <v>0</v>
      </c>
      <c r="P29" s="18">
        <f t="shared" si="7"/>
        <v>0</v>
      </c>
      <c r="Q29" s="18">
        <f t="shared" si="7"/>
        <v>0</v>
      </c>
      <c r="R29" s="18">
        <f t="shared" si="7"/>
        <v>0</v>
      </c>
      <c r="S29" s="265"/>
    </row>
    <row r="30" spans="1:19" ht="24.75" customHeight="1" x14ac:dyDescent="0.2">
      <c r="A30" s="16" t="s">
        <v>39</v>
      </c>
      <c r="B30" s="5" t="s">
        <v>13</v>
      </c>
      <c r="C30" s="17">
        <v>1</v>
      </c>
      <c r="D30" s="17" t="s">
        <v>38</v>
      </c>
      <c r="E30" s="6" t="s">
        <v>728</v>
      </c>
      <c r="F30" s="7">
        <v>400</v>
      </c>
      <c r="G30" s="46" t="s">
        <v>35</v>
      </c>
      <c r="H30" s="6" t="s">
        <v>16</v>
      </c>
      <c r="I30" s="18">
        <f>Пр.9!J196</f>
        <v>570.29999999999995</v>
      </c>
      <c r="J30" s="18">
        <f>Пр.9!K196</f>
        <v>0</v>
      </c>
      <c r="K30" s="18">
        <f>Пр.9!L196</f>
        <v>2356.4</v>
      </c>
      <c r="L30" s="18">
        <f>Пр.9!M196</f>
        <v>0</v>
      </c>
      <c r="M30" s="18">
        <f>Пр.9!N196</f>
        <v>2926.7</v>
      </c>
      <c r="N30" s="18">
        <f>Пр.9!O196</f>
        <v>0</v>
      </c>
      <c r="O30" s="18">
        <f>Пр.9!P196</f>
        <v>0</v>
      </c>
      <c r="P30" s="18">
        <f>Пр.9!Q196</f>
        <v>0</v>
      </c>
      <c r="Q30" s="18">
        <f>Пр.9!R196</f>
        <v>0</v>
      </c>
      <c r="R30" s="18">
        <f>Пр.9!S196</f>
        <v>0</v>
      </c>
    </row>
    <row r="31" spans="1:19" s="34" customFormat="1" ht="37.5" x14ac:dyDescent="0.2">
      <c r="A31" s="52" t="s">
        <v>390</v>
      </c>
      <c r="B31" s="5" t="s">
        <v>13</v>
      </c>
      <c r="C31" s="17">
        <v>1</v>
      </c>
      <c r="D31" s="17" t="s">
        <v>38</v>
      </c>
      <c r="E31" s="6" t="s">
        <v>389</v>
      </c>
      <c r="F31" s="44"/>
      <c r="G31" s="5"/>
      <c r="H31" s="45"/>
      <c r="I31" s="18">
        <f t="shared" ref="I31:R32" si="8">I32</f>
        <v>500</v>
      </c>
      <c r="J31" s="18">
        <f t="shared" si="8"/>
        <v>0</v>
      </c>
      <c r="K31" s="18">
        <f t="shared" si="8"/>
        <v>-500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265"/>
    </row>
    <row r="32" spans="1:19" s="34" customFormat="1" ht="37.5" x14ac:dyDescent="0.2">
      <c r="A32" s="4" t="s">
        <v>337</v>
      </c>
      <c r="B32" s="5" t="s">
        <v>13</v>
      </c>
      <c r="C32" s="17">
        <v>1</v>
      </c>
      <c r="D32" s="17" t="s">
        <v>38</v>
      </c>
      <c r="E32" s="6" t="s">
        <v>389</v>
      </c>
      <c r="F32" s="7">
        <v>400</v>
      </c>
      <c r="G32" s="46"/>
      <c r="H32" s="6"/>
      <c r="I32" s="18">
        <f t="shared" si="8"/>
        <v>500</v>
      </c>
      <c r="J32" s="18">
        <f t="shared" si="8"/>
        <v>0</v>
      </c>
      <c r="K32" s="18">
        <f t="shared" si="8"/>
        <v>-500</v>
      </c>
      <c r="L32" s="18">
        <f t="shared" si="8"/>
        <v>0</v>
      </c>
      <c r="M32" s="18">
        <f t="shared" si="8"/>
        <v>0</v>
      </c>
      <c r="N32" s="18">
        <f t="shared" si="8"/>
        <v>0</v>
      </c>
      <c r="O32" s="18">
        <f t="shared" si="8"/>
        <v>0</v>
      </c>
      <c r="P32" s="18">
        <f t="shared" si="8"/>
        <v>0</v>
      </c>
      <c r="Q32" s="18">
        <f t="shared" si="8"/>
        <v>0</v>
      </c>
      <c r="R32" s="18">
        <f t="shared" si="8"/>
        <v>0</v>
      </c>
      <c r="S32" s="265"/>
    </row>
    <row r="33" spans="1:19" ht="24.75" customHeight="1" x14ac:dyDescent="0.2">
      <c r="A33" s="16" t="s">
        <v>39</v>
      </c>
      <c r="B33" s="5" t="s">
        <v>13</v>
      </c>
      <c r="C33" s="17">
        <v>1</v>
      </c>
      <c r="D33" s="17" t="s">
        <v>38</v>
      </c>
      <c r="E33" s="6" t="s">
        <v>389</v>
      </c>
      <c r="F33" s="7">
        <v>400</v>
      </c>
      <c r="G33" s="46" t="s">
        <v>35</v>
      </c>
      <c r="H33" s="6" t="s">
        <v>16</v>
      </c>
      <c r="I33" s="18">
        <f>Пр.9!J198</f>
        <v>500</v>
      </c>
      <c r="J33" s="18">
        <f>Пр.9!K198</f>
        <v>0</v>
      </c>
      <c r="K33" s="18">
        <f>Пр.9!L198</f>
        <v>-500</v>
      </c>
      <c r="L33" s="18">
        <f>Пр.9!M198</f>
        <v>0</v>
      </c>
      <c r="M33" s="18">
        <f>Пр.9!N198</f>
        <v>0</v>
      </c>
      <c r="N33" s="18">
        <f>Пр.9!O198</f>
        <v>0</v>
      </c>
      <c r="O33" s="18">
        <f>Пр.9!P198</f>
        <v>0</v>
      </c>
      <c r="P33" s="18">
        <f>Пр.9!Q198</f>
        <v>0</v>
      </c>
      <c r="Q33" s="18">
        <f>Пр.9!R198</f>
        <v>0</v>
      </c>
      <c r="R33" s="18">
        <f>Пр.9!S198</f>
        <v>0</v>
      </c>
    </row>
    <row r="34" spans="1:19" s="34" customFormat="1" x14ac:dyDescent="0.2">
      <c r="A34" s="35" t="s">
        <v>170</v>
      </c>
      <c r="B34" s="37" t="s">
        <v>13</v>
      </c>
      <c r="C34" s="38" t="s">
        <v>10</v>
      </c>
      <c r="D34" s="38" t="s">
        <v>14</v>
      </c>
      <c r="E34" s="39" t="s">
        <v>74</v>
      </c>
      <c r="F34" s="40"/>
      <c r="G34" s="41"/>
      <c r="H34" s="42"/>
      <c r="I34" s="43">
        <f t="shared" ref="I34:R34" si="9">I35</f>
        <v>13832.100000000002</v>
      </c>
      <c r="J34" s="43">
        <f t="shared" si="9"/>
        <v>7247.9000000000015</v>
      </c>
      <c r="K34" s="43">
        <f t="shared" si="9"/>
        <v>0</v>
      </c>
      <c r="L34" s="43">
        <f t="shared" si="9"/>
        <v>0</v>
      </c>
      <c r="M34" s="43">
        <f t="shared" si="9"/>
        <v>13832.100000000002</v>
      </c>
      <c r="N34" s="43">
        <f t="shared" si="9"/>
        <v>7247.9000000000015</v>
      </c>
      <c r="O34" s="43">
        <f t="shared" si="9"/>
        <v>37362.6</v>
      </c>
      <c r="P34" s="43">
        <f t="shared" si="9"/>
        <v>34000</v>
      </c>
      <c r="Q34" s="43">
        <f t="shared" si="9"/>
        <v>0</v>
      </c>
      <c r="R34" s="43">
        <f t="shared" si="9"/>
        <v>0</v>
      </c>
      <c r="S34" s="265"/>
    </row>
    <row r="35" spans="1:19" s="34" customFormat="1" ht="75" x14ac:dyDescent="0.2">
      <c r="A35" s="35" t="s">
        <v>123</v>
      </c>
      <c r="B35" s="37" t="s">
        <v>13</v>
      </c>
      <c r="C35" s="38" t="s">
        <v>10</v>
      </c>
      <c r="D35" s="38" t="s">
        <v>13</v>
      </c>
      <c r="E35" s="39" t="s">
        <v>74</v>
      </c>
      <c r="F35" s="40"/>
      <c r="G35" s="41"/>
      <c r="H35" s="42"/>
      <c r="I35" s="43">
        <f>I36+I39</f>
        <v>13832.100000000002</v>
      </c>
      <c r="J35" s="43">
        <f t="shared" ref="J35:R35" si="10">J36+J39</f>
        <v>7247.9000000000015</v>
      </c>
      <c r="K35" s="43">
        <f t="shared" si="10"/>
        <v>0</v>
      </c>
      <c r="L35" s="43">
        <f t="shared" si="10"/>
        <v>0</v>
      </c>
      <c r="M35" s="43">
        <f t="shared" si="10"/>
        <v>13832.100000000002</v>
      </c>
      <c r="N35" s="43">
        <f t="shared" si="10"/>
        <v>7247.9000000000015</v>
      </c>
      <c r="O35" s="43">
        <f t="shared" si="10"/>
        <v>37362.6</v>
      </c>
      <c r="P35" s="43">
        <f t="shared" si="10"/>
        <v>34000</v>
      </c>
      <c r="Q35" s="43">
        <f t="shared" si="10"/>
        <v>0</v>
      </c>
      <c r="R35" s="43">
        <f t="shared" si="10"/>
        <v>0</v>
      </c>
      <c r="S35" s="265"/>
    </row>
    <row r="36" spans="1:19" ht="56.25" x14ac:dyDescent="0.2">
      <c r="A36" s="4" t="s">
        <v>75</v>
      </c>
      <c r="B36" s="5" t="s">
        <v>13</v>
      </c>
      <c r="C36" s="17" t="s">
        <v>10</v>
      </c>
      <c r="D36" s="17" t="s">
        <v>13</v>
      </c>
      <c r="E36" s="6" t="s">
        <v>76</v>
      </c>
      <c r="F36" s="7"/>
      <c r="G36" s="46"/>
      <c r="H36" s="45"/>
      <c r="I36" s="18">
        <f t="shared" ref="I36:R40" si="11">I37</f>
        <v>11247.900000000001</v>
      </c>
      <c r="J36" s="18">
        <f t="shared" si="11"/>
        <v>7247.9000000000015</v>
      </c>
      <c r="K36" s="18">
        <f t="shared" si="11"/>
        <v>0</v>
      </c>
      <c r="L36" s="18">
        <f t="shared" si="11"/>
        <v>0</v>
      </c>
      <c r="M36" s="18">
        <f t="shared" si="11"/>
        <v>11247.900000000001</v>
      </c>
      <c r="N36" s="18">
        <f t="shared" si="11"/>
        <v>7247.9000000000015</v>
      </c>
      <c r="O36" s="18">
        <f t="shared" si="11"/>
        <v>37362.6</v>
      </c>
      <c r="P36" s="18">
        <f t="shared" si="11"/>
        <v>34000</v>
      </c>
      <c r="Q36" s="18">
        <f t="shared" si="11"/>
        <v>0</v>
      </c>
      <c r="R36" s="18">
        <f t="shared" si="11"/>
        <v>0</v>
      </c>
    </row>
    <row r="37" spans="1:19" ht="37.5" x14ac:dyDescent="0.2">
      <c r="A37" s="4" t="s">
        <v>337</v>
      </c>
      <c r="B37" s="5" t="s">
        <v>13</v>
      </c>
      <c r="C37" s="17" t="s">
        <v>10</v>
      </c>
      <c r="D37" s="17" t="s">
        <v>13</v>
      </c>
      <c r="E37" s="6" t="s">
        <v>76</v>
      </c>
      <c r="F37" s="7">
        <v>400</v>
      </c>
      <c r="G37" s="46"/>
      <c r="H37" s="45"/>
      <c r="I37" s="18">
        <f t="shared" si="11"/>
        <v>11247.900000000001</v>
      </c>
      <c r="J37" s="18">
        <f t="shared" si="11"/>
        <v>7247.9000000000015</v>
      </c>
      <c r="K37" s="18">
        <f t="shared" si="11"/>
        <v>0</v>
      </c>
      <c r="L37" s="18">
        <f t="shared" si="11"/>
        <v>0</v>
      </c>
      <c r="M37" s="18">
        <f t="shared" si="11"/>
        <v>11247.900000000001</v>
      </c>
      <c r="N37" s="18">
        <f t="shared" si="11"/>
        <v>7247.9000000000015</v>
      </c>
      <c r="O37" s="18">
        <f t="shared" si="11"/>
        <v>37362.6</v>
      </c>
      <c r="P37" s="18">
        <f t="shared" si="11"/>
        <v>34000</v>
      </c>
      <c r="Q37" s="18">
        <f t="shared" si="11"/>
        <v>0</v>
      </c>
      <c r="R37" s="18">
        <f t="shared" si="11"/>
        <v>0</v>
      </c>
    </row>
    <row r="38" spans="1:19" s="34" customFormat="1" x14ac:dyDescent="0.2">
      <c r="A38" s="16" t="s">
        <v>37</v>
      </c>
      <c r="B38" s="5" t="s">
        <v>13</v>
      </c>
      <c r="C38" s="17" t="s">
        <v>10</v>
      </c>
      <c r="D38" s="17" t="s">
        <v>13</v>
      </c>
      <c r="E38" s="6" t="s">
        <v>76</v>
      </c>
      <c r="F38" s="7">
        <v>400</v>
      </c>
      <c r="G38" s="46" t="s">
        <v>35</v>
      </c>
      <c r="H38" s="45" t="s">
        <v>38</v>
      </c>
      <c r="I38" s="18">
        <f>Пр.9!J170</f>
        <v>11247.900000000001</v>
      </c>
      <c r="J38" s="18">
        <f>Пр.9!K170</f>
        <v>7247.9000000000015</v>
      </c>
      <c r="K38" s="18">
        <f>Пр.9!L170</f>
        <v>0</v>
      </c>
      <c r="L38" s="18">
        <f>Пр.9!M170</f>
        <v>0</v>
      </c>
      <c r="M38" s="18">
        <f>Пр.9!N170</f>
        <v>11247.900000000001</v>
      </c>
      <c r="N38" s="18">
        <f>Пр.9!O170</f>
        <v>7247.9000000000015</v>
      </c>
      <c r="O38" s="18">
        <f>Пр.9!P170</f>
        <v>37362.6</v>
      </c>
      <c r="P38" s="18">
        <f>Пр.9!Q170</f>
        <v>34000</v>
      </c>
      <c r="Q38" s="18">
        <f>Пр.9!R170</f>
        <v>0</v>
      </c>
      <c r="R38" s="18">
        <f>Пр.9!S170</f>
        <v>0</v>
      </c>
      <c r="S38" s="265"/>
    </row>
    <row r="39" spans="1:19" ht="56.25" x14ac:dyDescent="0.2">
      <c r="A39" s="4" t="s">
        <v>669</v>
      </c>
      <c r="B39" s="5" t="s">
        <v>13</v>
      </c>
      <c r="C39" s="17" t="s">
        <v>10</v>
      </c>
      <c r="D39" s="17" t="s">
        <v>13</v>
      </c>
      <c r="E39" s="6" t="s">
        <v>668</v>
      </c>
      <c r="F39" s="7"/>
      <c r="G39" s="46"/>
      <c r="H39" s="45"/>
      <c r="I39" s="18">
        <f t="shared" si="11"/>
        <v>2584.1999999999998</v>
      </c>
      <c r="J39" s="18">
        <f t="shared" si="11"/>
        <v>0</v>
      </c>
      <c r="K39" s="18">
        <f t="shared" si="11"/>
        <v>0</v>
      </c>
      <c r="L39" s="18">
        <f t="shared" si="11"/>
        <v>0</v>
      </c>
      <c r="M39" s="18">
        <f t="shared" si="11"/>
        <v>2584.1999999999998</v>
      </c>
      <c r="N39" s="18">
        <f t="shared" si="11"/>
        <v>0</v>
      </c>
      <c r="O39" s="18">
        <f t="shared" si="11"/>
        <v>0</v>
      </c>
      <c r="P39" s="18">
        <f t="shared" si="11"/>
        <v>0</v>
      </c>
      <c r="Q39" s="18">
        <f t="shared" si="11"/>
        <v>0</v>
      </c>
      <c r="R39" s="18">
        <f t="shared" si="11"/>
        <v>0</v>
      </c>
    </row>
    <row r="40" spans="1:19" ht="37.5" x14ac:dyDescent="0.2">
      <c r="A40" s="4" t="s">
        <v>337</v>
      </c>
      <c r="B40" s="5" t="s">
        <v>13</v>
      </c>
      <c r="C40" s="17" t="s">
        <v>10</v>
      </c>
      <c r="D40" s="17" t="s">
        <v>13</v>
      </c>
      <c r="E40" s="6" t="s">
        <v>668</v>
      </c>
      <c r="F40" s="7">
        <v>400</v>
      </c>
      <c r="G40" s="46"/>
      <c r="H40" s="45"/>
      <c r="I40" s="18">
        <f t="shared" si="11"/>
        <v>2584.1999999999998</v>
      </c>
      <c r="J40" s="18">
        <f t="shared" si="11"/>
        <v>0</v>
      </c>
      <c r="K40" s="18">
        <f t="shared" si="11"/>
        <v>0</v>
      </c>
      <c r="L40" s="18">
        <f t="shared" si="11"/>
        <v>0</v>
      </c>
      <c r="M40" s="18">
        <f t="shared" si="11"/>
        <v>2584.1999999999998</v>
      </c>
      <c r="N40" s="18">
        <f t="shared" si="11"/>
        <v>0</v>
      </c>
      <c r="O40" s="18">
        <f t="shared" si="11"/>
        <v>0</v>
      </c>
      <c r="P40" s="18">
        <f t="shared" si="11"/>
        <v>0</v>
      </c>
      <c r="Q40" s="18">
        <f t="shared" si="11"/>
        <v>0</v>
      </c>
      <c r="R40" s="18">
        <f t="shared" si="11"/>
        <v>0</v>
      </c>
    </row>
    <row r="41" spans="1:19" s="34" customFormat="1" x14ac:dyDescent="0.2">
      <c r="A41" s="16" t="s">
        <v>37</v>
      </c>
      <c r="B41" s="5" t="s">
        <v>13</v>
      </c>
      <c r="C41" s="17" t="s">
        <v>10</v>
      </c>
      <c r="D41" s="17" t="s">
        <v>13</v>
      </c>
      <c r="E41" s="6" t="s">
        <v>668</v>
      </c>
      <c r="F41" s="7">
        <v>400</v>
      </c>
      <c r="G41" s="46" t="s">
        <v>35</v>
      </c>
      <c r="H41" s="45" t="s">
        <v>38</v>
      </c>
      <c r="I41" s="18">
        <f>Пр.9!J172</f>
        <v>2584.1999999999998</v>
      </c>
      <c r="J41" s="18">
        <f>Пр.9!K172</f>
        <v>0</v>
      </c>
      <c r="K41" s="18">
        <f>Пр.9!L172</f>
        <v>0</v>
      </c>
      <c r="L41" s="18">
        <f>Пр.9!M172</f>
        <v>0</v>
      </c>
      <c r="M41" s="18">
        <f>Пр.9!N172</f>
        <v>2584.1999999999998</v>
      </c>
      <c r="N41" s="18">
        <f>Пр.9!O172</f>
        <v>0</v>
      </c>
      <c r="O41" s="18">
        <f>Пр.9!P172</f>
        <v>0</v>
      </c>
      <c r="P41" s="18">
        <f>Пр.9!Q172</f>
        <v>0</v>
      </c>
      <c r="Q41" s="18">
        <f>Пр.9!R172</f>
        <v>0</v>
      </c>
      <c r="R41" s="18">
        <f>Пр.9!S172</f>
        <v>0</v>
      </c>
      <c r="S41" s="265"/>
    </row>
    <row r="42" spans="1:19" s="34" customFormat="1" x14ac:dyDescent="0.2">
      <c r="A42" s="35" t="s">
        <v>516</v>
      </c>
      <c r="B42" s="37" t="s">
        <v>13</v>
      </c>
      <c r="C42" s="38" t="s">
        <v>11</v>
      </c>
      <c r="D42" s="38" t="s">
        <v>14</v>
      </c>
      <c r="E42" s="39" t="s">
        <v>74</v>
      </c>
      <c r="F42" s="40"/>
      <c r="G42" s="41"/>
      <c r="H42" s="42"/>
      <c r="I42" s="43">
        <f t="shared" ref="I42:R42" si="12">I43</f>
        <v>0</v>
      </c>
      <c r="J42" s="43">
        <f t="shared" si="12"/>
        <v>0</v>
      </c>
      <c r="K42" s="43">
        <f t="shared" si="12"/>
        <v>0</v>
      </c>
      <c r="L42" s="43">
        <f t="shared" si="12"/>
        <v>0</v>
      </c>
      <c r="M42" s="43">
        <f t="shared" si="12"/>
        <v>0</v>
      </c>
      <c r="N42" s="43">
        <f t="shared" si="12"/>
        <v>0</v>
      </c>
      <c r="O42" s="43">
        <f t="shared" si="12"/>
        <v>2100</v>
      </c>
      <c r="P42" s="43">
        <f t="shared" si="12"/>
        <v>1932</v>
      </c>
      <c r="Q42" s="43">
        <f t="shared" si="12"/>
        <v>0</v>
      </c>
      <c r="R42" s="43">
        <f t="shared" si="12"/>
        <v>0</v>
      </c>
      <c r="S42" s="265"/>
    </row>
    <row r="43" spans="1:19" s="34" customFormat="1" ht="56.25" x14ac:dyDescent="0.2">
      <c r="A43" s="35" t="s">
        <v>703</v>
      </c>
      <c r="B43" s="37" t="s">
        <v>13</v>
      </c>
      <c r="C43" s="38" t="s">
        <v>11</v>
      </c>
      <c r="D43" s="38" t="s">
        <v>13</v>
      </c>
      <c r="E43" s="39" t="s">
        <v>74</v>
      </c>
      <c r="F43" s="40"/>
      <c r="G43" s="41"/>
      <c r="H43" s="42"/>
      <c r="I43" s="43">
        <f t="shared" ref="I43:R43" si="13">I44</f>
        <v>0</v>
      </c>
      <c r="J43" s="43">
        <f t="shared" si="13"/>
        <v>0</v>
      </c>
      <c r="K43" s="43">
        <f t="shared" si="13"/>
        <v>0</v>
      </c>
      <c r="L43" s="43">
        <f t="shared" si="13"/>
        <v>0</v>
      </c>
      <c r="M43" s="43">
        <f t="shared" si="13"/>
        <v>0</v>
      </c>
      <c r="N43" s="43">
        <f t="shared" si="13"/>
        <v>0</v>
      </c>
      <c r="O43" s="43">
        <f t="shared" si="13"/>
        <v>2100</v>
      </c>
      <c r="P43" s="43">
        <f t="shared" si="13"/>
        <v>1932</v>
      </c>
      <c r="Q43" s="43">
        <f t="shared" si="13"/>
        <v>0</v>
      </c>
      <c r="R43" s="43">
        <f t="shared" si="13"/>
        <v>0</v>
      </c>
      <c r="S43" s="265"/>
    </row>
    <row r="44" spans="1:19" ht="37.5" x14ac:dyDescent="0.2">
      <c r="A44" s="4" t="s">
        <v>517</v>
      </c>
      <c r="B44" s="5" t="s">
        <v>13</v>
      </c>
      <c r="C44" s="17" t="s">
        <v>11</v>
      </c>
      <c r="D44" s="17" t="s">
        <v>13</v>
      </c>
      <c r="E44" s="6" t="s">
        <v>518</v>
      </c>
      <c r="F44" s="7"/>
      <c r="G44" s="46"/>
      <c r="H44" s="45"/>
      <c r="I44" s="18">
        <f t="shared" ref="I44:R45" si="14">I45</f>
        <v>0</v>
      </c>
      <c r="J44" s="18">
        <f t="shared" si="14"/>
        <v>0</v>
      </c>
      <c r="K44" s="18">
        <f t="shared" si="14"/>
        <v>0</v>
      </c>
      <c r="L44" s="18">
        <f t="shared" si="14"/>
        <v>0</v>
      </c>
      <c r="M44" s="18">
        <f t="shared" si="14"/>
        <v>0</v>
      </c>
      <c r="N44" s="18">
        <f t="shared" si="14"/>
        <v>0</v>
      </c>
      <c r="O44" s="18">
        <f t="shared" si="14"/>
        <v>2100</v>
      </c>
      <c r="P44" s="18">
        <f t="shared" si="14"/>
        <v>1932</v>
      </c>
      <c r="Q44" s="18">
        <f t="shared" si="14"/>
        <v>0</v>
      </c>
      <c r="R44" s="18">
        <f t="shared" si="14"/>
        <v>0</v>
      </c>
    </row>
    <row r="45" spans="1:19" ht="37.5" x14ac:dyDescent="0.2">
      <c r="A45" s="4" t="s">
        <v>335</v>
      </c>
      <c r="B45" s="5" t="s">
        <v>13</v>
      </c>
      <c r="C45" s="17" t="s">
        <v>11</v>
      </c>
      <c r="D45" s="17" t="s">
        <v>13</v>
      </c>
      <c r="E45" s="6" t="s">
        <v>518</v>
      </c>
      <c r="F45" s="7">
        <v>200</v>
      </c>
      <c r="G45" s="46"/>
      <c r="H45" s="45"/>
      <c r="I45" s="18">
        <f t="shared" si="14"/>
        <v>0</v>
      </c>
      <c r="J45" s="18">
        <f t="shared" si="14"/>
        <v>0</v>
      </c>
      <c r="K45" s="18">
        <f t="shared" si="14"/>
        <v>0</v>
      </c>
      <c r="L45" s="18">
        <f t="shared" si="14"/>
        <v>0</v>
      </c>
      <c r="M45" s="18">
        <f t="shared" si="14"/>
        <v>0</v>
      </c>
      <c r="N45" s="18">
        <f t="shared" si="14"/>
        <v>0</v>
      </c>
      <c r="O45" s="18">
        <f t="shared" si="14"/>
        <v>2100</v>
      </c>
      <c r="P45" s="18">
        <f t="shared" si="14"/>
        <v>1932</v>
      </c>
      <c r="Q45" s="18">
        <f t="shared" si="14"/>
        <v>0</v>
      </c>
      <c r="R45" s="18">
        <f t="shared" si="14"/>
        <v>0</v>
      </c>
    </row>
    <row r="46" spans="1:19" s="34" customFormat="1" x14ac:dyDescent="0.2">
      <c r="A46" s="16" t="s">
        <v>37</v>
      </c>
      <c r="B46" s="5" t="s">
        <v>13</v>
      </c>
      <c r="C46" s="17" t="s">
        <v>11</v>
      </c>
      <c r="D46" s="17" t="s">
        <v>13</v>
      </c>
      <c r="E46" s="6" t="s">
        <v>518</v>
      </c>
      <c r="F46" s="7">
        <v>200</v>
      </c>
      <c r="G46" s="46" t="s">
        <v>35</v>
      </c>
      <c r="H46" s="45" t="s">
        <v>38</v>
      </c>
      <c r="I46" s="18">
        <f>Пр.9!J176</f>
        <v>0</v>
      </c>
      <c r="J46" s="18">
        <f>Пр.9!K176</f>
        <v>0</v>
      </c>
      <c r="K46" s="18">
        <f>Пр.9!L176</f>
        <v>0</v>
      </c>
      <c r="L46" s="18">
        <f>Пр.9!M176</f>
        <v>0</v>
      </c>
      <c r="M46" s="18">
        <f>Пр.9!N176</f>
        <v>0</v>
      </c>
      <c r="N46" s="18">
        <f>Пр.9!O176</f>
        <v>0</v>
      </c>
      <c r="O46" s="18">
        <f>Пр.9!P176</f>
        <v>2100</v>
      </c>
      <c r="P46" s="18">
        <f>Пр.9!Q176</f>
        <v>1932</v>
      </c>
      <c r="Q46" s="18">
        <f>Пр.9!R176</f>
        <v>0</v>
      </c>
      <c r="R46" s="18">
        <f>Пр.9!S176</f>
        <v>0</v>
      </c>
      <c r="S46" s="265"/>
    </row>
    <row r="47" spans="1:19" s="34" customFormat="1" ht="56.25" x14ac:dyDescent="0.2">
      <c r="A47" s="49" t="s">
        <v>403</v>
      </c>
      <c r="B47" s="37" t="s">
        <v>38</v>
      </c>
      <c r="C47" s="38" t="s">
        <v>51</v>
      </c>
      <c r="D47" s="38" t="s">
        <v>14</v>
      </c>
      <c r="E47" s="39" t="s">
        <v>74</v>
      </c>
      <c r="F47" s="40"/>
      <c r="G47" s="51"/>
      <c r="H47" s="39"/>
      <c r="I47" s="43">
        <f>I48+I52+I56</f>
        <v>23002</v>
      </c>
      <c r="J47" s="43">
        <f t="shared" ref="J47:R47" si="15">J48+J52+J56</f>
        <v>20002</v>
      </c>
      <c r="K47" s="43">
        <f t="shared" si="15"/>
        <v>0</v>
      </c>
      <c r="L47" s="43">
        <f t="shared" si="15"/>
        <v>0</v>
      </c>
      <c r="M47" s="43">
        <f t="shared" si="15"/>
        <v>23002</v>
      </c>
      <c r="N47" s="43">
        <f t="shared" si="15"/>
        <v>20002</v>
      </c>
      <c r="O47" s="43">
        <f t="shared" si="15"/>
        <v>13144.6</v>
      </c>
      <c r="P47" s="43">
        <f t="shared" si="15"/>
        <v>10355.700000000001</v>
      </c>
      <c r="Q47" s="43">
        <f t="shared" si="15"/>
        <v>538722.1</v>
      </c>
      <c r="R47" s="43">
        <f t="shared" si="15"/>
        <v>510737.39999999997</v>
      </c>
      <c r="S47" s="265"/>
    </row>
    <row r="48" spans="1:19" s="34" customFormat="1" ht="37.5" x14ac:dyDescent="0.2">
      <c r="A48" s="49" t="s">
        <v>135</v>
      </c>
      <c r="B48" s="37" t="s">
        <v>38</v>
      </c>
      <c r="C48" s="38" t="s">
        <v>51</v>
      </c>
      <c r="D48" s="38" t="s">
        <v>13</v>
      </c>
      <c r="E48" s="39" t="s">
        <v>74</v>
      </c>
      <c r="F48" s="40"/>
      <c r="G48" s="51"/>
      <c r="H48" s="39"/>
      <c r="I48" s="43">
        <f t="shared" ref="I48:R50" si="16">I49</f>
        <v>22002</v>
      </c>
      <c r="J48" s="43">
        <f t="shared" si="16"/>
        <v>20002</v>
      </c>
      <c r="K48" s="43">
        <f t="shared" si="16"/>
        <v>0</v>
      </c>
      <c r="L48" s="43">
        <f t="shared" si="16"/>
        <v>0</v>
      </c>
      <c r="M48" s="43">
        <f t="shared" si="16"/>
        <v>22002</v>
      </c>
      <c r="N48" s="43">
        <f t="shared" si="16"/>
        <v>20002</v>
      </c>
      <c r="O48" s="43">
        <f t="shared" si="16"/>
        <v>11355.7</v>
      </c>
      <c r="P48" s="43">
        <f t="shared" si="16"/>
        <v>10355.700000000001</v>
      </c>
      <c r="Q48" s="43">
        <f t="shared" si="16"/>
        <v>22232.5</v>
      </c>
      <c r="R48" s="43">
        <f t="shared" si="16"/>
        <v>21232.5</v>
      </c>
      <c r="S48" s="265"/>
    </row>
    <row r="49" spans="1:19" s="34" customFormat="1" ht="37.5" x14ac:dyDescent="0.2">
      <c r="A49" s="52" t="s">
        <v>382</v>
      </c>
      <c r="B49" s="5" t="s">
        <v>38</v>
      </c>
      <c r="C49" s="17" t="s">
        <v>51</v>
      </c>
      <c r="D49" s="17" t="s">
        <v>13</v>
      </c>
      <c r="E49" s="6" t="s">
        <v>383</v>
      </c>
      <c r="F49" s="7"/>
      <c r="G49" s="48"/>
      <c r="H49" s="6"/>
      <c r="I49" s="18">
        <f t="shared" si="16"/>
        <v>22002</v>
      </c>
      <c r="J49" s="18">
        <f t="shared" si="16"/>
        <v>20002</v>
      </c>
      <c r="K49" s="18">
        <f t="shared" si="16"/>
        <v>0</v>
      </c>
      <c r="L49" s="18">
        <f t="shared" si="16"/>
        <v>0</v>
      </c>
      <c r="M49" s="18">
        <f t="shared" si="16"/>
        <v>22002</v>
      </c>
      <c r="N49" s="18">
        <f t="shared" si="16"/>
        <v>20002</v>
      </c>
      <c r="O49" s="18">
        <f t="shared" si="16"/>
        <v>11355.7</v>
      </c>
      <c r="P49" s="18">
        <f t="shared" si="16"/>
        <v>10355.700000000001</v>
      </c>
      <c r="Q49" s="18">
        <f t="shared" si="16"/>
        <v>22232.5</v>
      </c>
      <c r="R49" s="18">
        <f t="shared" si="16"/>
        <v>21232.5</v>
      </c>
      <c r="S49" s="265"/>
    </row>
    <row r="50" spans="1:19" s="34" customFormat="1" x14ac:dyDescent="0.2">
      <c r="A50" s="2" t="s">
        <v>336</v>
      </c>
      <c r="B50" s="5" t="s">
        <v>38</v>
      </c>
      <c r="C50" s="17" t="s">
        <v>51</v>
      </c>
      <c r="D50" s="17" t="s">
        <v>13</v>
      </c>
      <c r="E50" s="6" t="s">
        <v>383</v>
      </c>
      <c r="F50" s="7">
        <v>300</v>
      </c>
      <c r="G50" s="48"/>
      <c r="H50" s="6"/>
      <c r="I50" s="18">
        <f t="shared" ref="I50:N50" si="17">I51</f>
        <v>22002</v>
      </c>
      <c r="J50" s="18">
        <f t="shared" si="17"/>
        <v>20002</v>
      </c>
      <c r="K50" s="18">
        <f t="shared" si="17"/>
        <v>0</v>
      </c>
      <c r="L50" s="18">
        <f t="shared" si="17"/>
        <v>0</v>
      </c>
      <c r="M50" s="18">
        <f t="shared" si="17"/>
        <v>22002</v>
      </c>
      <c r="N50" s="18">
        <f t="shared" si="17"/>
        <v>20002</v>
      </c>
      <c r="O50" s="18">
        <f t="shared" si="16"/>
        <v>11355.7</v>
      </c>
      <c r="P50" s="18">
        <f t="shared" si="16"/>
        <v>10355.700000000001</v>
      </c>
      <c r="Q50" s="18">
        <f t="shared" si="16"/>
        <v>22232.5</v>
      </c>
      <c r="R50" s="18">
        <f t="shared" si="16"/>
        <v>21232.5</v>
      </c>
      <c r="S50" s="265"/>
    </row>
    <row r="51" spans="1:19" s="34" customFormat="1" x14ac:dyDescent="0.2">
      <c r="A51" s="2" t="s">
        <v>513</v>
      </c>
      <c r="B51" s="5" t="s">
        <v>38</v>
      </c>
      <c r="C51" s="17" t="s">
        <v>51</v>
      </c>
      <c r="D51" s="17" t="s">
        <v>13</v>
      </c>
      <c r="E51" s="6" t="s">
        <v>383</v>
      </c>
      <c r="F51" s="7">
        <v>300</v>
      </c>
      <c r="G51" s="48" t="s">
        <v>26</v>
      </c>
      <c r="H51" s="6" t="s">
        <v>17</v>
      </c>
      <c r="I51" s="18">
        <f>Пр.9!J308</f>
        <v>22002</v>
      </c>
      <c r="J51" s="18">
        <f>Пр.9!K308</f>
        <v>20002</v>
      </c>
      <c r="K51" s="18">
        <f>Пр.9!L308</f>
        <v>0</v>
      </c>
      <c r="L51" s="18">
        <f>Пр.9!M308</f>
        <v>0</v>
      </c>
      <c r="M51" s="18">
        <f>Пр.9!N308</f>
        <v>22002</v>
      </c>
      <c r="N51" s="18">
        <f>Пр.9!O308</f>
        <v>20002</v>
      </c>
      <c r="O51" s="18">
        <f>Пр.9!P308</f>
        <v>11355.7</v>
      </c>
      <c r="P51" s="18">
        <f>Пр.9!Q308</f>
        <v>10355.700000000001</v>
      </c>
      <c r="Q51" s="18">
        <f>Пр.9!R308</f>
        <v>22232.5</v>
      </c>
      <c r="R51" s="18">
        <f>Пр.9!S308</f>
        <v>21232.5</v>
      </c>
      <c r="S51" s="265"/>
    </row>
    <row r="52" spans="1:19" s="34" customFormat="1" ht="37.5" x14ac:dyDescent="0.2">
      <c r="A52" s="35" t="s">
        <v>676</v>
      </c>
      <c r="B52" s="37" t="s">
        <v>38</v>
      </c>
      <c r="C52" s="38" t="s">
        <v>51</v>
      </c>
      <c r="D52" s="38" t="s">
        <v>38</v>
      </c>
      <c r="E52" s="39" t="s">
        <v>74</v>
      </c>
      <c r="F52" s="40"/>
      <c r="G52" s="51"/>
      <c r="H52" s="39"/>
      <c r="I52" s="43">
        <f t="shared" ref="I52:R54" si="18">I53</f>
        <v>1000</v>
      </c>
      <c r="J52" s="43">
        <f t="shared" si="18"/>
        <v>0</v>
      </c>
      <c r="K52" s="43">
        <f t="shared" si="18"/>
        <v>0</v>
      </c>
      <c r="L52" s="43">
        <f t="shared" si="18"/>
        <v>0</v>
      </c>
      <c r="M52" s="43">
        <f t="shared" si="18"/>
        <v>1000</v>
      </c>
      <c r="N52" s="43">
        <f t="shared" si="18"/>
        <v>0</v>
      </c>
      <c r="O52" s="43">
        <f t="shared" si="18"/>
        <v>0</v>
      </c>
      <c r="P52" s="43">
        <f t="shared" si="18"/>
        <v>0</v>
      </c>
      <c r="Q52" s="43">
        <f t="shared" si="18"/>
        <v>0</v>
      </c>
      <c r="R52" s="43">
        <f t="shared" si="18"/>
        <v>0</v>
      </c>
      <c r="S52" s="265"/>
    </row>
    <row r="53" spans="1:19" s="34" customFormat="1" ht="56.25" x14ac:dyDescent="0.2">
      <c r="A53" s="4" t="s">
        <v>678</v>
      </c>
      <c r="B53" s="5" t="s">
        <v>38</v>
      </c>
      <c r="C53" s="17" t="s">
        <v>51</v>
      </c>
      <c r="D53" s="17" t="s">
        <v>38</v>
      </c>
      <c r="E53" s="6" t="s">
        <v>677</v>
      </c>
      <c r="F53" s="7"/>
      <c r="G53" s="48"/>
      <c r="H53" s="6"/>
      <c r="I53" s="18">
        <f t="shared" si="18"/>
        <v>1000</v>
      </c>
      <c r="J53" s="18">
        <f t="shared" si="18"/>
        <v>0</v>
      </c>
      <c r="K53" s="18">
        <f t="shared" si="18"/>
        <v>0</v>
      </c>
      <c r="L53" s="18">
        <f t="shared" si="18"/>
        <v>0</v>
      </c>
      <c r="M53" s="18">
        <f t="shared" si="18"/>
        <v>1000</v>
      </c>
      <c r="N53" s="18">
        <f t="shared" si="18"/>
        <v>0</v>
      </c>
      <c r="O53" s="18">
        <f t="shared" si="18"/>
        <v>0</v>
      </c>
      <c r="P53" s="18">
        <f t="shared" si="18"/>
        <v>0</v>
      </c>
      <c r="Q53" s="18">
        <f t="shared" si="18"/>
        <v>0</v>
      </c>
      <c r="R53" s="18">
        <f t="shared" si="18"/>
        <v>0</v>
      </c>
      <c r="S53" s="265"/>
    </row>
    <row r="54" spans="1:19" s="34" customFormat="1" ht="37.5" x14ac:dyDescent="0.2">
      <c r="A54" s="4" t="s">
        <v>337</v>
      </c>
      <c r="B54" s="5" t="s">
        <v>38</v>
      </c>
      <c r="C54" s="17" t="s">
        <v>51</v>
      </c>
      <c r="D54" s="17" t="s">
        <v>38</v>
      </c>
      <c r="E54" s="6" t="s">
        <v>677</v>
      </c>
      <c r="F54" s="7">
        <v>400</v>
      </c>
      <c r="G54" s="48"/>
      <c r="H54" s="6"/>
      <c r="I54" s="18">
        <f t="shared" si="18"/>
        <v>1000</v>
      </c>
      <c r="J54" s="18">
        <f t="shared" si="18"/>
        <v>0</v>
      </c>
      <c r="K54" s="18">
        <f t="shared" si="18"/>
        <v>0</v>
      </c>
      <c r="L54" s="18">
        <f t="shared" si="18"/>
        <v>0</v>
      </c>
      <c r="M54" s="18">
        <f t="shared" si="18"/>
        <v>1000</v>
      </c>
      <c r="N54" s="18">
        <f t="shared" si="18"/>
        <v>0</v>
      </c>
      <c r="O54" s="18">
        <f t="shared" si="18"/>
        <v>0</v>
      </c>
      <c r="P54" s="18">
        <f t="shared" si="18"/>
        <v>0</v>
      </c>
      <c r="Q54" s="18">
        <f t="shared" si="18"/>
        <v>0</v>
      </c>
      <c r="R54" s="18">
        <f t="shared" si="18"/>
        <v>0</v>
      </c>
      <c r="S54" s="265"/>
    </row>
    <row r="55" spans="1:19" s="34" customFormat="1" x14ac:dyDescent="0.2">
      <c r="A55" s="2" t="s">
        <v>36</v>
      </c>
      <c r="B55" s="5" t="s">
        <v>38</v>
      </c>
      <c r="C55" s="17" t="s">
        <v>51</v>
      </c>
      <c r="D55" s="17" t="s">
        <v>38</v>
      </c>
      <c r="E55" s="6" t="s">
        <v>677</v>
      </c>
      <c r="F55" s="7">
        <v>400</v>
      </c>
      <c r="G55" s="48" t="s">
        <v>35</v>
      </c>
      <c r="H55" s="6" t="s">
        <v>13</v>
      </c>
      <c r="I55" s="18">
        <f>Пр.9!J148</f>
        <v>1000</v>
      </c>
      <c r="J55" s="18">
        <f>Пр.9!K148</f>
        <v>0</v>
      </c>
      <c r="K55" s="18">
        <f>Пр.9!L148</f>
        <v>0</v>
      </c>
      <c r="L55" s="18">
        <f>Пр.9!M148</f>
        <v>0</v>
      </c>
      <c r="M55" s="18">
        <f>Пр.9!N148</f>
        <v>1000</v>
      </c>
      <c r="N55" s="18">
        <f>Пр.9!O148</f>
        <v>0</v>
      </c>
      <c r="O55" s="18">
        <f>Пр.9!P148</f>
        <v>0</v>
      </c>
      <c r="P55" s="18">
        <f>Пр.9!Q148</f>
        <v>0</v>
      </c>
      <c r="Q55" s="18">
        <f>Пр.9!R148</f>
        <v>0</v>
      </c>
      <c r="R55" s="18">
        <f>Пр.9!S148</f>
        <v>0</v>
      </c>
      <c r="S55" s="265"/>
    </row>
    <row r="56" spans="1:19" s="34" customFormat="1" ht="56.25" x14ac:dyDescent="0.2">
      <c r="A56" s="35" t="s">
        <v>490</v>
      </c>
      <c r="B56" s="37" t="s">
        <v>38</v>
      </c>
      <c r="C56" s="38" t="s">
        <v>51</v>
      </c>
      <c r="D56" s="38" t="s">
        <v>489</v>
      </c>
      <c r="E56" s="39" t="s">
        <v>74</v>
      </c>
      <c r="F56" s="40"/>
      <c r="G56" s="51"/>
      <c r="H56" s="39"/>
      <c r="I56" s="43">
        <f>I57+I60+I63</f>
        <v>0</v>
      </c>
      <c r="J56" s="43">
        <f t="shared" ref="J56:R56" si="19">J57+J60+J63</f>
        <v>0</v>
      </c>
      <c r="K56" s="43">
        <f t="shared" si="19"/>
        <v>0</v>
      </c>
      <c r="L56" s="43">
        <f t="shared" si="19"/>
        <v>0</v>
      </c>
      <c r="M56" s="43">
        <f t="shared" si="19"/>
        <v>0</v>
      </c>
      <c r="N56" s="43">
        <f t="shared" si="19"/>
        <v>0</v>
      </c>
      <c r="O56" s="43">
        <f t="shared" si="19"/>
        <v>1788.9</v>
      </c>
      <c r="P56" s="43">
        <f t="shared" si="19"/>
        <v>0</v>
      </c>
      <c r="Q56" s="43">
        <f t="shared" si="19"/>
        <v>516489.6</v>
      </c>
      <c r="R56" s="43">
        <f t="shared" si="19"/>
        <v>489504.89999999997</v>
      </c>
      <c r="S56" s="265"/>
    </row>
    <row r="57" spans="1:19" s="34" customFormat="1" ht="37.5" x14ac:dyDescent="0.2">
      <c r="A57" s="52" t="s">
        <v>488</v>
      </c>
      <c r="B57" s="5" t="s">
        <v>38</v>
      </c>
      <c r="C57" s="17" t="s">
        <v>51</v>
      </c>
      <c r="D57" s="17" t="s">
        <v>489</v>
      </c>
      <c r="E57" s="6" t="s">
        <v>721</v>
      </c>
      <c r="F57" s="7"/>
      <c r="G57" s="48"/>
      <c r="H57" s="6"/>
      <c r="I57" s="18">
        <f t="shared" ref="I57:R58" si="20">I58</f>
        <v>0</v>
      </c>
      <c r="J57" s="18">
        <f t="shared" si="20"/>
        <v>0</v>
      </c>
      <c r="K57" s="18">
        <f t="shared" si="20"/>
        <v>0</v>
      </c>
      <c r="L57" s="18">
        <f t="shared" si="20"/>
        <v>0</v>
      </c>
      <c r="M57" s="18">
        <f t="shared" si="20"/>
        <v>0</v>
      </c>
      <c r="N57" s="18">
        <f t="shared" si="20"/>
        <v>0</v>
      </c>
      <c r="O57" s="18">
        <f t="shared" si="20"/>
        <v>0</v>
      </c>
      <c r="P57" s="18">
        <f t="shared" si="20"/>
        <v>0</v>
      </c>
      <c r="Q57" s="18">
        <f t="shared" si="20"/>
        <v>294916.09999999998</v>
      </c>
      <c r="R57" s="18">
        <f t="shared" si="20"/>
        <v>294916.09999999998</v>
      </c>
      <c r="S57" s="265"/>
    </row>
    <row r="58" spans="1:19" s="34" customFormat="1" ht="37.5" x14ac:dyDescent="0.2">
      <c r="A58" s="4" t="s">
        <v>337</v>
      </c>
      <c r="B58" s="5" t="s">
        <v>38</v>
      </c>
      <c r="C58" s="17" t="s">
        <v>51</v>
      </c>
      <c r="D58" s="17" t="s">
        <v>489</v>
      </c>
      <c r="E58" s="6" t="s">
        <v>721</v>
      </c>
      <c r="F58" s="7">
        <v>400</v>
      </c>
      <c r="G58" s="48"/>
      <c r="H58" s="6"/>
      <c r="I58" s="18">
        <f t="shared" si="20"/>
        <v>0</v>
      </c>
      <c r="J58" s="18">
        <f t="shared" si="20"/>
        <v>0</v>
      </c>
      <c r="K58" s="18">
        <f t="shared" si="20"/>
        <v>0</v>
      </c>
      <c r="L58" s="18">
        <f t="shared" si="20"/>
        <v>0</v>
      </c>
      <c r="M58" s="18">
        <f t="shared" si="20"/>
        <v>0</v>
      </c>
      <c r="N58" s="18">
        <f t="shared" si="20"/>
        <v>0</v>
      </c>
      <c r="O58" s="18">
        <f t="shared" si="20"/>
        <v>0</v>
      </c>
      <c r="P58" s="18">
        <f t="shared" si="20"/>
        <v>0</v>
      </c>
      <c r="Q58" s="18">
        <f t="shared" si="20"/>
        <v>294916.09999999998</v>
      </c>
      <c r="R58" s="18">
        <f t="shared" si="20"/>
        <v>294916.09999999998</v>
      </c>
      <c r="S58" s="265"/>
    </row>
    <row r="59" spans="1:19" s="34" customFormat="1" x14ac:dyDescent="0.2">
      <c r="A59" s="2" t="s">
        <v>36</v>
      </c>
      <c r="B59" s="5" t="s">
        <v>38</v>
      </c>
      <c r="C59" s="17" t="s">
        <v>51</v>
      </c>
      <c r="D59" s="17" t="s">
        <v>489</v>
      </c>
      <c r="E59" s="6" t="s">
        <v>721</v>
      </c>
      <c r="F59" s="7">
        <v>400</v>
      </c>
      <c r="G59" s="48" t="s">
        <v>35</v>
      </c>
      <c r="H59" s="6" t="s">
        <v>13</v>
      </c>
      <c r="I59" s="18">
        <f>Пр.9!J151</f>
        <v>0</v>
      </c>
      <c r="J59" s="18">
        <f>Пр.9!K151</f>
        <v>0</v>
      </c>
      <c r="K59" s="18">
        <f>Пр.9!L151</f>
        <v>0</v>
      </c>
      <c r="L59" s="18">
        <f>Пр.9!M151</f>
        <v>0</v>
      </c>
      <c r="M59" s="18">
        <f>Пр.9!N151</f>
        <v>0</v>
      </c>
      <c r="N59" s="18">
        <f>Пр.9!O151</f>
        <v>0</v>
      </c>
      <c r="O59" s="18">
        <f>Пр.9!P151</f>
        <v>0</v>
      </c>
      <c r="P59" s="18">
        <f>Пр.9!Q151</f>
        <v>0</v>
      </c>
      <c r="Q59" s="18">
        <f>Пр.9!R151</f>
        <v>294916.09999999998</v>
      </c>
      <c r="R59" s="18">
        <f>Пр.9!S151</f>
        <v>294916.09999999998</v>
      </c>
      <c r="S59" s="265"/>
    </row>
    <row r="60" spans="1:19" s="34" customFormat="1" ht="37.5" x14ac:dyDescent="0.2">
      <c r="A60" s="52" t="s">
        <v>488</v>
      </c>
      <c r="B60" s="5" t="s">
        <v>38</v>
      </c>
      <c r="C60" s="17" t="s">
        <v>51</v>
      </c>
      <c r="D60" s="17" t="s">
        <v>489</v>
      </c>
      <c r="E60" s="6" t="s">
        <v>722</v>
      </c>
      <c r="F60" s="7"/>
      <c r="G60" s="48"/>
      <c r="H60" s="6"/>
      <c r="I60" s="18">
        <f t="shared" ref="I60:R61" si="21">I61</f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194588.79999999999</v>
      </c>
      <c r="R60" s="18">
        <f t="shared" si="21"/>
        <v>194588.79999999999</v>
      </c>
      <c r="S60" s="265"/>
    </row>
    <row r="61" spans="1:19" s="34" customFormat="1" ht="37.5" x14ac:dyDescent="0.2">
      <c r="A61" s="4" t="s">
        <v>337</v>
      </c>
      <c r="B61" s="5" t="s">
        <v>38</v>
      </c>
      <c r="C61" s="17" t="s">
        <v>51</v>
      </c>
      <c r="D61" s="17" t="s">
        <v>489</v>
      </c>
      <c r="E61" s="6" t="s">
        <v>722</v>
      </c>
      <c r="F61" s="7">
        <v>400</v>
      </c>
      <c r="G61" s="48"/>
      <c r="H61" s="6"/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194588.79999999999</v>
      </c>
      <c r="R61" s="18">
        <f t="shared" si="21"/>
        <v>194588.79999999999</v>
      </c>
      <c r="S61" s="265"/>
    </row>
    <row r="62" spans="1:19" s="34" customFormat="1" x14ac:dyDescent="0.2">
      <c r="A62" s="2" t="s">
        <v>36</v>
      </c>
      <c r="B62" s="5" t="s">
        <v>38</v>
      </c>
      <c r="C62" s="17" t="s">
        <v>51</v>
      </c>
      <c r="D62" s="17" t="s">
        <v>489</v>
      </c>
      <c r="E62" s="6" t="s">
        <v>722</v>
      </c>
      <c r="F62" s="7">
        <v>400</v>
      </c>
      <c r="G62" s="48" t="s">
        <v>35</v>
      </c>
      <c r="H62" s="6" t="s">
        <v>13</v>
      </c>
      <c r="I62" s="18">
        <f>Пр.9!J153</f>
        <v>0</v>
      </c>
      <c r="J62" s="18">
        <f>Пр.9!K153</f>
        <v>0</v>
      </c>
      <c r="K62" s="18">
        <f>Пр.9!L153</f>
        <v>0</v>
      </c>
      <c r="L62" s="18">
        <f>Пр.9!M153</f>
        <v>0</v>
      </c>
      <c r="M62" s="18">
        <f>Пр.9!N153</f>
        <v>0</v>
      </c>
      <c r="N62" s="18">
        <f>Пр.9!O153</f>
        <v>0</v>
      </c>
      <c r="O62" s="18">
        <f>Пр.9!P153</f>
        <v>0</v>
      </c>
      <c r="P62" s="18">
        <f>Пр.9!Q153</f>
        <v>0</v>
      </c>
      <c r="Q62" s="18">
        <f>Пр.9!R153</f>
        <v>194588.79999999999</v>
      </c>
      <c r="R62" s="18">
        <f>Пр.9!S153</f>
        <v>194588.79999999999</v>
      </c>
      <c r="S62" s="265"/>
    </row>
    <row r="63" spans="1:19" s="34" customFormat="1" ht="37.5" x14ac:dyDescent="0.2">
      <c r="A63" s="52" t="s">
        <v>488</v>
      </c>
      <c r="B63" s="5" t="s">
        <v>38</v>
      </c>
      <c r="C63" s="17" t="s">
        <v>51</v>
      </c>
      <c r="D63" s="17" t="s">
        <v>489</v>
      </c>
      <c r="E63" s="6" t="s">
        <v>487</v>
      </c>
      <c r="F63" s="7"/>
      <c r="G63" s="48"/>
      <c r="H63" s="6"/>
      <c r="I63" s="18">
        <f t="shared" ref="I63:R64" si="22">I64</f>
        <v>0</v>
      </c>
      <c r="J63" s="18">
        <f t="shared" si="22"/>
        <v>0</v>
      </c>
      <c r="K63" s="18">
        <f t="shared" si="22"/>
        <v>0</v>
      </c>
      <c r="L63" s="18">
        <f t="shared" si="22"/>
        <v>0</v>
      </c>
      <c r="M63" s="18">
        <f t="shared" si="22"/>
        <v>0</v>
      </c>
      <c r="N63" s="18">
        <f t="shared" si="22"/>
        <v>0</v>
      </c>
      <c r="O63" s="18">
        <f t="shared" si="22"/>
        <v>1788.9</v>
      </c>
      <c r="P63" s="18">
        <f t="shared" si="22"/>
        <v>0</v>
      </c>
      <c r="Q63" s="18">
        <f t="shared" si="22"/>
        <v>26984.7</v>
      </c>
      <c r="R63" s="18">
        <f t="shared" si="22"/>
        <v>0</v>
      </c>
      <c r="S63" s="265"/>
    </row>
    <row r="64" spans="1:19" s="34" customFormat="1" ht="37.5" x14ac:dyDescent="0.2">
      <c r="A64" s="4" t="s">
        <v>337</v>
      </c>
      <c r="B64" s="5" t="s">
        <v>38</v>
      </c>
      <c r="C64" s="17" t="s">
        <v>51</v>
      </c>
      <c r="D64" s="17" t="s">
        <v>489</v>
      </c>
      <c r="E64" s="6" t="s">
        <v>487</v>
      </c>
      <c r="F64" s="7">
        <v>400</v>
      </c>
      <c r="G64" s="48"/>
      <c r="H64" s="6"/>
      <c r="I64" s="18">
        <f t="shared" si="22"/>
        <v>0</v>
      </c>
      <c r="J64" s="18">
        <f t="shared" si="22"/>
        <v>0</v>
      </c>
      <c r="K64" s="18">
        <f t="shared" si="22"/>
        <v>0</v>
      </c>
      <c r="L64" s="18">
        <f t="shared" si="22"/>
        <v>0</v>
      </c>
      <c r="M64" s="18">
        <f t="shared" si="22"/>
        <v>0</v>
      </c>
      <c r="N64" s="18">
        <f t="shared" si="22"/>
        <v>0</v>
      </c>
      <c r="O64" s="18">
        <f t="shared" si="22"/>
        <v>1788.9</v>
      </c>
      <c r="P64" s="18">
        <f t="shared" si="22"/>
        <v>0</v>
      </c>
      <c r="Q64" s="18">
        <f t="shared" si="22"/>
        <v>26984.7</v>
      </c>
      <c r="R64" s="18">
        <f t="shared" si="22"/>
        <v>0</v>
      </c>
      <c r="S64" s="265"/>
    </row>
    <row r="65" spans="1:19" s="34" customFormat="1" x14ac:dyDescent="0.2">
      <c r="A65" s="2" t="s">
        <v>36</v>
      </c>
      <c r="B65" s="5" t="s">
        <v>38</v>
      </c>
      <c r="C65" s="17" t="s">
        <v>51</v>
      </c>
      <c r="D65" s="17" t="s">
        <v>489</v>
      </c>
      <c r="E65" s="6" t="s">
        <v>487</v>
      </c>
      <c r="F65" s="7">
        <v>400</v>
      </c>
      <c r="G65" s="48" t="s">
        <v>35</v>
      </c>
      <c r="H65" s="6" t="s">
        <v>13</v>
      </c>
      <c r="I65" s="18">
        <f>Пр.9!J155</f>
        <v>0</v>
      </c>
      <c r="J65" s="18">
        <f>Пр.9!K155</f>
        <v>0</v>
      </c>
      <c r="K65" s="18">
        <f>Пр.9!L155</f>
        <v>0</v>
      </c>
      <c r="L65" s="18">
        <f>Пр.9!M155</f>
        <v>0</v>
      </c>
      <c r="M65" s="18">
        <f>Пр.9!N155</f>
        <v>0</v>
      </c>
      <c r="N65" s="18">
        <f>Пр.9!O155</f>
        <v>0</v>
      </c>
      <c r="O65" s="18">
        <f>Пр.9!P155</f>
        <v>1788.9</v>
      </c>
      <c r="P65" s="18">
        <f>Пр.9!Q155</f>
        <v>0</v>
      </c>
      <c r="Q65" s="18">
        <f>Пр.9!R155</f>
        <v>26984.7</v>
      </c>
      <c r="R65" s="18">
        <f>Пр.9!S155</f>
        <v>0</v>
      </c>
      <c r="S65" s="265"/>
    </row>
    <row r="66" spans="1:19" s="34" customFormat="1" ht="37.5" x14ac:dyDescent="0.2">
      <c r="A66" s="49" t="s">
        <v>171</v>
      </c>
      <c r="B66" s="37" t="s">
        <v>16</v>
      </c>
      <c r="C66" s="38" t="s">
        <v>51</v>
      </c>
      <c r="D66" s="38" t="s">
        <v>14</v>
      </c>
      <c r="E66" s="39" t="s">
        <v>74</v>
      </c>
      <c r="F66" s="53"/>
      <c r="G66" s="37"/>
      <c r="H66" s="39"/>
      <c r="I66" s="43">
        <f t="shared" ref="I66:R66" si="23">I67+I100+I105</f>
        <v>118715.40000000002</v>
      </c>
      <c r="J66" s="43">
        <f t="shared" si="23"/>
        <v>4948.8</v>
      </c>
      <c r="K66" s="43">
        <f>K67+K100+K105</f>
        <v>-1900</v>
      </c>
      <c r="L66" s="43">
        <f>L67+L100+L105</f>
        <v>0</v>
      </c>
      <c r="M66" s="43">
        <f>M67+M100+M105</f>
        <v>116815.40000000002</v>
      </c>
      <c r="N66" s="43">
        <f>N67+N100+N105</f>
        <v>4948.8</v>
      </c>
      <c r="O66" s="43">
        <f t="shared" si="23"/>
        <v>143427.1</v>
      </c>
      <c r="P66" s="43">
        <f t="shared" si="23"/>
        <v>28695.7</v>
      </c>
      <c r="Q66" s="43">
        <f t="shared" si="23"/>
        <v>108809.5</v>
      </c>
      <c r="R66" s="43">
        <f t="shared" si="23"/>
        <v>3351.8</v>
      </c>
      <c r="S66" s="265"/>
    </row>
    <row r="67" spans="1:19" s="34" customFormat="1" ht="56.25" x14ac:dyDescent="0.2">
      <c r="A67" s="49" t="s">
        <v>77</v>
      </c>
      <c r="B67" s="37" t="s">
        <v>16</v>
      </c>
      <c r="C67" s="38" t="s">
        <v>9</v>
      </c>
      <c r="D67" s="38" t="s">
        <v>14</v>
      </c>
      <c r="E67" s="39" t="s">
        <v>74</v>
      </c>
      <c r="F67" s="53"/>
      <c r="G67" s="37"/>
      <c r="H67" s="39"/>
      <c r="I67" s="43">
        <f t="shared" ref="I67:R67" si="24">I68+I84+I91</f>
        <v>111000.30000000002</v>
      </c>
      <c r="J67" s="43">
        <f t="shared" si="24"/>
        <v>4948.8</v>
      </c>
      <c r="K67" s="43">
        <f>K68+K84+K91</f>
        <v>-1900</v>
      </c>
      <c r="L67" s="43">
        <f>L68+L84+L91</f>
        <v>0</v>
      </c>
      <c r="M67" s="43">
        <f>M68+M84+M91</f>
        <v>109100.30000000002</v>
      </c>
      <c r="N67" s="43">
        <f>N68+N84+N91</f>
        <v>4948.8</v>
      </c>
      <c r="O67" s="43">
        <f t="shared" si="24"/>
        <v>137261</v>
      </c>
      <c r="P67" s="43">
        <f t="shared" si="24"/>
        <v>28695.7</v>
      </c>
      <c r="Q67" s="43">
        <f t="shared" si="24"/>
        <v>106300.8</v>
      </c>
      <c r="R67" s="43">
        <f t="shared" si="24"/>
        <v>3351.8</v>
      </c>
      <c r="S67" s="265"/>
    </row>
    <row r="68" spans="1:19" s="34" customFormat="1" ht="75" x14ac:dyDescent="0.2">
      <c r="A68" s="49" t="s">
        <v>78</v>
      </c>
      <c r="B68" s="37" t="s">
        <v>16</v>
      </c>
      <c r="C68" s="38" t="s">
        <v>9</v>
      </c>
      <c r="D68" s="38" t="s">
        <v>13</v>
      </c>
      <c r="E68" s="39" t="s">
        <v>74</v>
      </c>
      <c r="F68" s="53"/>
      <c r="G68" s="37"/>
      <c r="H68" s="39"/>
      <c r="I68" s="43">
        <f>I69+I72+I75+I78+I81</f>
        <v>74172.800000000003</v>
      </c>
      <c r="J68" s="43">
        <f t="shared" ref="J68:R68" si="25">J69+J72+J75+J78+J81</f>
        <v>4948.8</v>
      </c>
      <c r="K68" s="43">
        <f t="shared" si="25"/>
        <v>1200</v>
      </c>
      <c r="L68" s="43">
        <f t="shared" si="25"/>
        <v>0</v>
      </c>
      <c r="M68" s="43">
        <f t="shared" si="25"/>
        <v>75372.800000000003</v>
      </c>
      <c r="N68" s="43">
        <f t="shared" si="25"/>
        <v>4948.8</v>
      </c>
      <c r="O68" s="43">
        <f t="shared" si="25"/>
        <v>107284.70000000001</v>
      </c>
      <c r="P68" s="43">
        <f t="shared" si="25"/>
        <v>28695.7</v>
      </c>
      <c r="Q68" s="43">
        <f t="shared" si="25"/>
        <v>75719.5</v>
      </c>
      <c r="R68" s="43">
        <f t="shared" si="25"/>
        <v>3351.8</v>
      </c>
      <c r="S68" s="265"/>
    </row>
    <row r="69" spans="1:19" x14ac:dyDescent="0.2">
      <c r="A69" s="52" t="s">
        <v>430</v>
      </c>
      <c r="B69" s="5" t="s">
        <v>16</v>
      </c>
      <c r="C69" s="17" t="s">
        <v>9</v>
      </c>
      <c r="D69" s="17" t="s">
        <v>13</v>
      </c>
      <c r="E69" s="6" t="s">
        <v>79</v>
      </c>
      <c r="F69" s="54"/>
      <c r="G69" s="46"/>
      <c r="H69" s="45"/>
      <c r="I69" s="18">
        <f t="shared" ref="I69:R70" si="26">I70</f>
        <v>47480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47480</v>
      </c>
      <c r="N69" s="18">
        <f t="shared" si="26"/>
        <v>0</v>
      </c>
      <c r="O69" s="18">
        <f t="shared" si="26"/>
        <v>48000</v>
      </c>
      <c r="P69" s="18">
        <f t="shared" si="26"/>
        <v>0</v>
      </c>
      <c r="Q69" s="18">
        <f t="shared" si="26"/>
        <v>48211.7</v>
      </c>
      <c r="R69" s="18">
        <f t="shared" si="26"/>
        <v>0</v>
      </c>
    </row>
    <row r="70" spans="1:19" ht="37.5" x14ac:dyDescent="0.2">
      <c r="A70" s="4" t="s">
        <v>339</v>
      </c>
      <c r="B70" s="5" t="s">
        <v>16</v>
      </c>
      <c r="C70" s="17" t="s">
        <v>9</v>
      </c>
      <c r="D70" s="17" t="s">
        <v>13</v>
      </c>
      <c r="E70" s="6" t="s">
        <v>79</v>
      </c>
      <c r="F70" s="7">
        <v>600</v>
      </c>
      <c r="G70" s="46"/>
      <c r="H70" s="45"/>
      <c r="I70" s="18">
        <f t="shared" si="26"/>
        <v>47480</v>
      </c>
      <c r="J70" s="18">
        <f t="shared" si="26"/>
        <v>0</v>
      </c>
      <c r="K70" s="18">
        <f t="shared" si="26"/>
        <v>0</v>
      </c>
      <c r="L70" s="18">
        <f t="shared" si="26"/>
        <v>0</v>
      </c>
      <c r="M70" s="18">
        <f t="shared" si="26"/>
        <v>47480</v>
      </c>
      <c r="N70" s="18">
        <f t="shared" si="26"/>
        <v>0</v>
      </c>
      <c r="O70" s="18">
        <f t="shared" si="26"/>
        <v>48000</v>
      </c>
      <c r="P70" s="18">
        <f t="shared" si="26"/>
        <v>0</v>
      </c>
      <c r="Q70" s="18">
        <f t="shared" si="26"/>
        <v>48211.7</v>
      </c>
      <c r="R70" s="18">
        <f t="shared" si="26"/>
        <v>0</v>
      </c>
    </row>
    <row r="71" spans="1:19" x14ac:dyDescent="0.2">
      <c r="A71" s="4" t="s">
        <v>31</v>
      </c>
      <c r="B71" s="5" t="s">
        <v>16</v>
      </c>
      <c r="C71" s="17" t="s">
        <v>9</v>
      </c>
      <c r="D71" s="17" t="s">
        <v>13</v>
      </c>
      <c r="E71" s="6" t="s">
        <v>79</v>
      </c>
      <c r="F71" s="7">
        <v>600</v>
      </c>
      <c r="G71" s="46" t="s">
        <v>17</v>
      </c>
      <c r="H71" s="45" t="s">
        <v>25</v>
      </c>
      <c r="I71" s="18">
        <f>Пр.9!J102</f>
        <v>47480</v>
      </c>
      <c r="J71" s="18">
        <f>Пр.9!K102</f>
        <v>0</v>
      </c>
      <c r="K71" s="18">
        <f>Пр.9!L102</f>
        <v>0</v>
      </c>
      <c r="L71" s="18">
        <f>Пр.9!M102</f>
        <v>0</v>
      </c>
      <c r="M71" s="18">
        <f>Пр.9!N102</f>
        <v>47480</v>
      </c>
      <c r="N71" s="18">
        <f>Пр.9!O102</f>
        <v>0</v>
      </c>
      <c r="O71" s="18">
        <f>Пр.9!P102</f>
        <v>48000</v>
      </c>
      <c r="P71" s="18">
        <f>Пр.9!Q102</f>
        <v>0</v>
      </c>
      <c r="Q71" s="18">
        <f>Пр.9!R102</f>
        <v>48211.7</v>
      </c>
      <c r="R71" s="18">
        <f>Пр.9!S102</f>
        <v>0</v>
      </c>
    </row>
    <row r="72" spans="1:19" ht="75" x14ac:dyDescent="0.2">
      <c r="A72" s="2" t="s">
        <v>507</v>
      </c>
      <c r="B72" s="5" t="s">
        <v>16</v>
      </c>
      <c r="C72" s="17" t="s">
        <v>9</v>
      </c>
      <c r="D72" s="17" t="s">
        <v>13</v>
      </c>
      <c r="E72" s="6" t="s">
        <v>414</v>
      </c>
      <c r="F72" s="54"/>
      <c r="G72" s="46"/>
      <c r="H72" s="45"/>
      <c r="I72" s="18">
        <f t="shared" ref="I72:R73" si="27">I73</f>
        <v>18338.099999999999</v>
      </c>
      <c r="J72" s="18">
        <f t="shared" si="27"/>
        <v>0</v>
      </c>
      <c r="K72" s="18">
        <f t="shared" si="27"/>
        <v>1200</v>
      </c>
      <c r="L72" s="18">
        <f t="shared" si="27"/>
        <v>0</v>
      </c>
      <c r="M72" s="18">
        <f t="shared" si="27"/>
        <v>19538.099999999999</v>
      </c>
      <c r="N72" s="18">
        <f t="shared" si="27"/>
        <v>0</v>
      </c>
      <c r="O72" s="18">
        <f t="shared" si="27"/>
        <v>27183.1</v>
      </c>
      <c r="P72" s="18">
        <f t="shared" si="27"/>
        <v>0</v>
      </c>
      <c r="Q72" s="18">
        <f t="shared" si="27"/>
        <v>20750</v>
      </c>
      <c r="R72" s="18">
        <f t="shared" si="27"/>
        <v>0</v>
      </c>
    </row>
    <row r="73" spans="1:19" ht="37.5" x14ac:dyDescent="0.2">
      <c r="A73" s="4" t="s">
        <v>335</v>
      </c>
      <c r="B73" s="5" t="s">
        <v>16</v>
      </c>
      <c r="C73" s="17" t="s">
        <v>9</v>
      </c>
      <c r="D73" s="17" t="s">
        <v>13</v>
      </c>
      <c r="E73" s="6" t="s">
        <v>414</v>
      </c>
      <c r="F73" s="7">
        <v>200</v>
      </c>
      <c r="G73" s="46"/>
      <c r="H73" s="45"/>
      <c r="I73" s="18">
        <f t="shared" si="27"/>
        <v>18338.099999999999</v>
      </c>
      <c r="J73" s="18">
        <f t="shared" si="27"/>
        <v>0</v>
      </c>
      <c r="K73" s="18">
        <f t="shared" si="27"/>
        <v>1200</v>
      </c>
      <c r="L73" s="18">
        <f t="shared" si="27"/>
        <v>0</v>
      </c>
      <c r="M73" s="18">
        <f t="shared" si="27"/>
        <v>19538.099999999999</v>
      </c>
      <c r="N73" s="18">
        <f t="shared" si="27"/>
        <v>0</v>
      </c>
      <c r="O73" s="18">
        <f t="shared" si="27"/>
        <v>27183.1</v>
      </c>
      <c r="P73" s="18">
        <f t="shared" si="27"/>
        <v>0</v>
      </c>
      <c r="Q73" s="18">
        <f t="shared" si="27"/>
        <v>20750</v>
      </c>
      <c r="R73" s="18">
        <f t="shared" si="27"/>
        <v>0</v>
      </c>
    </row>
    <row r="74" spans="1:19" x14ac:dyDescent="0.2">
      <c r="A74" s="4" t="s">
        <v>31</v>
      </c>
      <c r="B74" s="5" t="s">
        <v>16</v>
      </c>
      <c r="C74" s="17" t="s">
        <v>9</v>
      </c>
      <c r="D74" s="17" t="s">
        <v>13</v>
      </c>
      <c r="E74" s="6" t="s">
        <v>414</v>
      </c>
      <c r="F74" s="7">
        <v>200</v>
      </c>
      <c r="G74" s="46" t="s">
        <v>17</v>
      </c>
      <c r="H74" s="45" t="s">
        <v>25</v>
      </c>
      <c r="I74" s="18">
        <f>Пр.9!J104</f>
        <v>18338.099999999999</v>
      </c>
      <c r="J74" s="18">
        <f>Пр.9!K104</f>
        <v>0</v>
      </c>
      <c r="K74" s="18">
        <f>Пр.9!L104</f>
        <v>1200</v>
      </c>
      <c r="L74" s="18">
        <f>Пр.9!M104</f>
        <v>0</v>
      </c>
      <c r="M74" s="18">
        <f>Пр.9!N104</f>
        <v>19538.099999999999</v>
      </c>
      <c r="N74" s="18">
        <f>Пр.9!O104</f>
        <v>0</v>
      </c>
      <c r="O74" s="18">
        <f>Пр.9!P104</f>
        <v>27183.1</v>
      </c>
      <c r="P74" s="18">
        <f>Пр.9!Q104</f>
        <v>0</v>
      </c>
      <c r="Q74" s="18">
        <f>Пр.9!R104</f>
        <v>20750</v>
      </c>
      <c r="R74" s="18">
        <f>Пр.9!S104</f>
        <v>0</v>
      </c>
    </row>
    <row r="75" spans="1:19" ht="37.5" x14ac:dyDescent="0.2">
      <c r="A75" s="2" t="s">
        <v>431</v>
      </c>
      <c r="B75" s="5" t="s">
        <v>16</v>
      </c>
      <c r="C75" s="17" t="s">
        <v>9</v>
      </c>
      <c r="D75" s="17" t="s">
        <v>13</v>
      </c>
      <c r="E75" s="6" t="s">
        <v>146</v>
      </c>
      <c r="F75" s="54"/>
      <c r="G75" s="46"/>
      <c r="H75" s="45"/>
      <c r="I75" s="18">
        <f t="shared" ref="I75:R76" si="28">I76</f>
        <v>500</v>
      </c>
      <c r="J75" s="18">
        <f t="shared" si="28"/>
        <v>0</v>
      </c>
      <c r="K75" s="18">
        <f t="shared" si="28"/>
        <v>0</v>
      </c>
      <c r="L75" s="18">
        <f t="shared" si="28"/>
        <v>0</v>
      </c>
      <c r="M75" s="18">
        <f t="shared" si="28"/>
        <v>500</v>
      </c>
      <c r="N75" s="18">
        <f t="shared" si="28"/>
        <v>0</v>
      </c>
      <c r="O75" s="18">
        <f t="shared" si="28"/>
        <v>500</v>
      </c>
      <c r="P75" s="18">
        <f t="shared" si="28"/>
        <v>0</v>
      </c>
      <c r="Q75" s="18">
        <f t="shared" si="28"/>
        <v>500</v>
      </c>
      <c r="R75" s="18">
        <f t="shared" si="28"/>
        <v>0</v>
      </c>
    </row>
    <row r="76" spans="1:19" ht="37.5" x14ac:dyDescent="0.2">
      <c r="A76" s="4" t="s">
        <v>335</v>
      </c>
      <c r="B76" s="5" t="s">
        <v>16</v>
      </c>
      <c r="C76" s="17" t="s">
        <v>9</v>
      </c>
      <c r="D76" s="17" t="s">
        <v>13</v>
      </c>
      <c r="E76" s="6" t="s">
        <v>146</v>
      </c>
      <c r="F76" s="7">
        <v>200</v>
      </c>
      <c r="G76" s="46"/>
      <c r="H76" s="45"/>
      <c r="I76" s="18">
        <f t="shared" si="28"/>
        <v>500</v>
      </c>
      <c r="J76" s="18">
        <f t="shared" si="28"/>
        <v>0</v>
      </c>
      <c r="K76" s="18">
        <f t="shared" si="28"/>
        <v>0</v>
      </c>
      <c r="L76" s="18">
        <f t="shared" si="28"/>
        <v>0</v>
      </c>
      <c r="M76" s="18">
        <f t="shared" si="28"/>
        <v>500</v>
      </c>
      <c r="N76" s="18">
        <f t="shared" si="28"/>
        <v>0</v>
      </c>
      <c r="O76" s="18">
        <f t="shared" si="28"/>
        <v>500</v>
      </c>
      <c r="P76" s="18">
        <f t="shared" si="28"/>
        <v>0</v>
      </c>
      <c r="Q76" s="18">
        <f t="shared" si="28"/>
        <v>500</v>
      </c>
      <c r="R76" s="18">
        <f t="shared" si="28"/>
        <v>0</v>
      </c>
    </row>
    <row r="77" spans="1:19" x14ac:dyDescent="0.2">
      <c r="A77" s="4" t="s">
        <v>31</v>
      </c>
      <c r="B77" s="5" t="s">
        <v>16</v>
      </c>
      <c r="C77" s="17" t="s">
        <v>9</v>
      </c>
      <c r="D77" s="17" t="s">
        <v>13</v>
      </c>
      <c r="E77" s="6" t="s">
        <v>146</v>
      </c>
      <c r="F77" s="7">
        <v>200</v>
      </c>
      <c r="G77" s="46" t="s">
        <v>17</v>
      </c>
      <c r="H77" s="45" t="s">
        <v>25</v>
      </c>
      <c r="I77" s="18">
        <f>Пр.9!J106</f>
        <v>500</v>
      </c>
      <c r="J77" s="18">
        <f>Пр.9!K106</f>
        <v>0</v>
      </c>
      <c r="K77" s="18">
        <f>Пр.9!L106</f>
        <v>0</v>
      </c>
      <c r="L77" s="18">
        <f>Пр.9!M106</f>
        <v>0</v>
      </c>
      <c r="M77" s="18">
        <f>Пр.9!N106</f>
        <v>500</v>
      </c>
      <c r="N77" s="18">
        <f>Пр.9!O106</f>
        <v>0</v>
      </c>
      <c r="O77" s="18">
        <f>Пр.9!P106</f>
        <v>500</v>
      </c>
      <c r="P77" s="18">
        <f>Пр.9!Q106</f>
        <v>0</v>
      </c>
      <c r="Q77" s="18">
        <f>Пр.9!R106</f>
        <v>500</v>
      </c>
      <c r="R77" s="18">
        <f>Пр.9!S106</f>
        <v>0</v>
      </c>
    </row>
    <row r="78" spans="1:19" ht="37.5" x14ac:dyDescent="0.2">
      <c r="A78" s="52" t="s">
        <v>661</v>
      </c>
      <c r="B78" s="5" t="s">
        <v>16</v>
      </c>
      <c r="C78" s="17" t="s">
        <v>9</v>
      </c>
      <c r="D78" s="17" t="s">
        <v>13</v>
      </c>
      <c r="E78" s="6" t="s">
        <v>660</v>
      </c>
      <c r="F78" s="54"/>
      <c r="G78" s="46"/>
      <c r="H78" s="45"/>
      <c r="I78" s="18">
        <f t="shared" ref="I78:R79" si="29">I79</f>
        <v>5498.7</v>
      </c>
      <c r="J78" s="18">
        <f t="shared" si="29"/>
        <v>4948.8</v>
      </c>
      <c r="K78" s="18">
        <f t="shared" si="29"/>
        <v>0</v>
      </c>
      <c r="L78" s="18">
        <f t="shared" si="29"/>
        <v>0</v>
      </c>
      <c r="M78" s="18">
        <f t="shared" si="29"/>
        <v>5498.7</v>
      </c>
      <c r="N78" s="18">
        <f t="shared" si="29"/>
        <v>4948.8</v>
      </c>
      <c r="O78" s="18">
        <f t="shared" si="29"/>
        <v>0</v>
      </c>
      <c r="P78" s="18">
        <f t="shared" si="29"/>
        <v>0</v>
      </c>
      <c r="Q78" s="18">
        <f t="shared" si="29"/>
        <v>0</v>
      </c>
      <c r="R78" s="18">
        <f t="shared" si="29"/>
        <v>0</v>
      </c>
    </row>
    <row r="79" spans="1:19" ht="37.5" x14ac:dyDescent="0.2">
      <c r="A79" s="4" t="s">
        <v>335</v>
      </c>
      <c r="B79" s="5" t="s">
        <v>16</v>
      </c>
      <c r="C79" s="17" t="s">
        <v>9</v>
      </c>
      <c r="D79" s="17" t="s">
        <v>13</v>
      </c>
      <c r="E79" s="6" t="s">
        <v>660</v>
      </c>
      <c r="F79" s="7">
        <v>200</v>
      </c>
      <c r="G79" s="46"/>
      <c r="H79" s="45"/>
      <c r="I79" s="18">
        <f t="shared" si="29"/>
        <v>5498.7</v>
      </c>
      <c r="J79" s="18">
        <f t="shared" si="29"/>
        <v>4948.8</v>
      </c>
      <c r="K79" s="18">
        <f t="shared" si="29"/>
        <v>0</v>
      </c>
      <c r="L79" s="18">
        <f t="shared" si="29"/>
        <v>0</v>
      </c>
      <c r="M79" s="18">
        <f t="shared" si="29"/>
        <v>5498.7</v>
      </c>
      <c r="N79" s="18">
        <f t="shared" si="29"/>
        <v>4948.8</v>
      </c>
      <c r="O79" s="18">
        <f t="shared" si="29"/>
        <v>0</v>
      </c>
      <c r="P79" s="18">
        <f t="shared" si="29"/>
        <v>0</v>
      </c>
      <c r="Q79" s="18">
        <f t="shared" si="29"/>
        <v>0</v>
      </c>
      <c r="R79" s="18">
        <f t="shared" si="29"/>
        <v>0</v>
      </c>
    </row>
    <row r="80" spans="1:19" x14ac:dyDescent="0.2">
      <c r="A80" s="4" t="s">
        <v>31</v>
      </c>
      <c r="B80" s="5" t="s">
        <v>16</v>
      </c>
      <c r="C80" s="17" t="s">
        <v>9</v>
      </c>
      <c r="D80" s="17" t="s">
        <v>13</v>
      </c>
      <c r="E80" s="6" t="s">
        <v>660</v>
      </c>
      <c r="F80" s="7">
        <v>200</v>
      </c>
      <c r="G80" s="46" t="s">
        <v>17</v>
      </c>
      <c r="H80" s="45" t="s">
        <v>25</v>
      </c>
      <c r="I80" s="18">
        <f>Пр.9!J108</f>
        <v>5498.7</v>
      </c>
      <c r="J80" s="18">
        <f>Пр.9!K108</f>
        <v>4948.8</v>
      </c>
      <c r="K80" s="18">
        <f>Пр.9!L108</f>
        <v>0</v>
      </c>
      <c r="L80" s="18">
        <f>Пр.9!M108</f>
        <v>0</v>
      </c>
      <c r="M80" s="18">
        <f>Пр.9!N108</f>
        <v>5498.7</v>
      </c>
      <c r="N80" s="18">
        <f>Пр.9!O108</f>
        <v>4948.8</v>
      </c>
      <c r="O80" s="18">
        <f>Пр.9!P108</f>
        <v>0</v>
      </c>
      <c r="P80" s="18">
        <f>Пр.9!Q108</f>
        <v>0</v>
      </c>
      <c r="Q80" s="18">
        <f>Пр.9!R108</f>
        <v>0</v>
      </c>
      <c r="R80" s="18">
        <f>Пр.9!S108</f>
        <v>0</v>
      </c>
    </row>
    <row r="81" spans="1:19" ht="56.25" x14ac:dyDescent="0.2">
      <c r="A81" s="52" t="s">
        <v>439</v>
      </c>
      <c r="B81" s="5" t="s">
        <v>16</v>
      </c>
      <c r="C81" s="17" t="s">
        <v>9</v>
      </c>
      <c r="D81" s="17" t="s">
        <v>13</v>
      </c>
      <c r="E81" s="6" t="s">
        <v>384</v>
      </c>
      <c r="F81" s="54"/>
      <c r="G81" s="46"/>
      <c r="H81" s="45"/>
      <c r="I81" s="18">
        <f t="shared" ref="I81:R82" si="30">I82</f>
        <v>2356</v>
      </c>
      <c r="J81" s="18">
        <f t="shared" si="30"/>
        <v>0</v>
      </c>
      <c r="K81" s="18">
        <f t="shared" si="30"/>
        <v>0</v>
      </c>
      <c r="L81" s="18">
        <f t="shared" si="30"/>
        <v>0</v>
      </c>
      <c r="M81" s="18">
        <f t="shared" si="30"/>
        <v>2356</v>
      </c>
      <c r="N81" s="18">
        <f t="shared" si="30"/>
        <v>0</v>
      </c>
      <c r="O81" s="18">
        <f t="shared" si="30"/>
        <v>31601.600000000002</v>
      </c>
      <c r="P81" s="18">
        <f t="shared" si="30"/>
        <v>28695.7</v>
      </c>
      <c r="Q81" s="18">
        <f t="shared" si="30"/>
        <v>6257.8</v>
      </c>
      <c r="R81" s="18">
        <f t="shared" si="30"/>
        <v>3351.8</v>
      </c>
    </row>
    <row r="82" spans="1:19" ht="37.5" x14ac:dyDescent="0.2">
      <c r="A82" s="4" t="s">
        <v>335</v>
      </c>
      <c r="B82" s="5" t="s">
        <v>16</v>
      </c>
      <c r="C82" s="17" t="s">
        <v>9</v>
      </c>
      <c r="D82" s="17" t="s">
        <v>13</v>
      </c>
      <c r="E82" s="6" t="s">
        <v>384</v>
      </c>
      <c r="F82" s="7">
        <v>200</v>
      </c>
      <c r="G82" s="46"/>
      <c r="H82" s="45"/>
      <c r="I82" s="18">
        <f t="shared" si="30"/>
        <v>2356</v>
      </c>
      <c r="J82" s="18">
        <f t="shared" si="30"/>
        <v>0</v>
      </c>
      <c r="K82" s="18">
        <f t="shared" si="30"/>
        <v>0</v>
      </c>
      <c r="L82" s="18">
        <f t="shared" si="30"/>
        <v>0</v>
      </c>
      <c r="M82" s="18">
        <f t="shared" si="30"/>
        <v>2356</v>
      </c>
      <c r="N82" s="18">
        <f t="shared" si="30"/>
        <v>0</v>
      </c>
      <c r="O82" s="18">
        <f t="shared" si="30"/>
        <v>31601.600000000002</v>
      </c>
      <c r="P82" s="18">
        <f t="shared" si="30"/>
        <v>28695.7</v>
      </c>
      <c r="Q82" s="18">
        <f t="shared" si="30"/>
        <v>6257.8</v>
      </c>
      <c r="R82" s="18">
        <f t="shared" si="30"/>
        <v>3351.8</v>
      </c>
    </row>
    <row r="83" spans="1:19" x14ac:dyDescent="0.2">
      <c r="A83" s="4" t="s">
        <v>31</v>
      </c>
      <c r="B83" s="5" t="s">
        <v>16</v>
      </c>
      <c r="C83" s="17" t="s">
        <v>9</v>
      </c>
      <c r="D83" s="17" t="s">
        <v>13</v>
      </c>
      <c r="E83" s="6" t="s">
        <v>384</v>
      </c>
      <c r="F83" s="7">
        <v>200</v>
      </c>
      <c r="G83" s="46" t="s">
        <v>17</v>
      </c>
      <c r="H83" s="45" t="s">
        <v>25</v>
      </c>
      <c r="I83" s="18">
        <f>Пр.9!J110</f>
        <v>2356</v>
      </c>
      <c r="J83" s="18">
        <f>Пр.9!K110</f>
        <v>0</v>
      </c>
      <c r="K83" s="18">
        <f>Пр.9!L110</f>
        <v>0</v>
      </c>
      <c r="L83" s="18">
        <f>Пр.9!M110</f>
        <v>0</v>
      </c>
      <c r="M83" s="18">
        <f>Пр.9!N110</f>
        <v>2356</v>
      </c>
      <c r="N83" s="18">
        <f>Пр.9!O110</f>
        <v>0</v>
      </c>
      <c r="O83" s="18">
        <f>Пр.9!P110</f>
        <v>31601.600000000002</v>
      </c>
      <c r="P83" s="18">
        <f>Пр.9!Q110</f>
        <v>28695.7</v>
      </c>
      <c r="Q83" s="18">
        <f>Пр.9!R110</f>
        <v>6257.8</v>
      </c>
      <c r="R83" s="18">
        <f>Пр.9!S110</f>
        <v>3351.8</v>
      </c>
    </row>
    <row r="84" spans="1:19" s="34" customFormat="1" ht="37.5" x14ac:dyDescent="0.2">
      <c r="A84" s="49" t="s">
        <v>126</v>
      </c>
      <c r="B84" s="37" t="s">
        <v>16</v>
      </c>
      <c r="C84" s="38" t="s">
        <v>9</v>
      </c>
      <c r="D84" s="38" t="s">
        <v>38</v>
      </c>
      <c r="E84" s="39" t="s">
        <v>74</v>
      </c>
      <c r="F84" s="53"/>
      <c r="G84" s="37"/>
      <c r="H84" s="39"/>
      <c r="I84" s="43">
        <f t="shared" ref="I84:R84" si="31">I85+I88</f>
        <v>26540.400000000001</v>
      </c>
      <c r="J84" s="43">
        <f t="shared" si="31"/>
        <v>0</v>
      </c>
      <c r="K84" s="43">
        <f>K85+K88</f>
        <v>0</v>
      </c>
      <c r="L84" s="43">
        <f>L85+L88</f>
        <v>0</v>
      </c>
      <c r="M84" s="43">
        <f>M85+M88</f>
        <v>26540.400000000001</v>
      </c>
      <c r="N84" s="43">
        <f>N85+N88</f>
        <v>0</v>
      </c>
      <c r="O84" s="43">
        <f t="shared" si="31"/>
        <v>28097.3</v>
      </c>
      <c r="P84" s="43">
        <f t="shared" si="31"/>
        <v>0</v>
      </c>
      <c r="Q84" s="43">
        <f t="shared" si="31"/>
        <v>29119.599999999999</v>
      </c>
      <c r="R84" s="43">
        <f t="shared" si="31"/>
        <v>0</v>
      </c>
      <c r="S84" s="265"/>
    </row>
    <row r="85" spans="1:19" ht="56.25" x14ac:dyDescent="0.2">
      <c r="A85" s="52" t="s">
        <v>446</v>
      </c>
      <c r="B85" s="5" t="s">
        <v>16</v>
      </c>
      <c r="C85" s="17" t="s">
        <v>9</v>
      </c>
      <c r="D85" s="17" t="s">
        <v>38</v>
      </c>
      <c r="E85" s="6" t="s">
        <v>161</v>
      </c>
      <c r="F85" s="54"/>
      <c r="G85" s="5"/>
      <c r="H85" s="6"/>
      <c r="I85" s="18">
        <f t="shared" ref="I85:R86" si="32">I86</f>
        <v>23420.400000000001</v>
      </c>
      <c r="J85" s="18">
        <f t="shared" si="32"/>
        <v>0</v>
      </c>
      <c r="K85" s="18">
        <f t="shared" si="32"/>
        <v>0</v>
      </c>
      <c r="L85" s="18">
        <f t="shared" si="32"/>
        <v>0</v>
      </c>
      <c r="M85" s="18">
        <f t="shared" si="32"/>
        <v>23420.400000000001</v>
      </c>
      <c r="N85" s="18">
        <f t="shared" si="32"/>
        <v>0</v>
      </c>
      <c r="O85" s="18">
        <f t="shared" si="32"/>
        <v>24790.5</v>
      </c>
      <c r="P85" s="18">
        <f t="shared" si="32"/>
        <v>0</v>
      </c>
      <c r="Q85" s="18">
        <f t="shared" si="32"/>
        <v>26013.3</v>
      </c>
      <c r="R85" s="18">
        <f t="shared" si="32"/>
        <v>0</v>
      </c>
    </row>
    <row r="86" spans="1:19" ht="37.5" x14ac:dyDescent="0.2">
      <c r="A86" s="4" t="s">
        <v>339</v>
      </c>
      <c r="B86" s="5" t="s">
        <v>16</v>
      </c>
      <c r="C86" s="17" t="s">
        <v>9</v>
      </c>
      <c r="D86" s="17" t="s">
        <v>38</v>
      </c>
      <c r="E86" s="6" t="s">
        <v>161</v>
      </c>
      <c r="F86" s="7">
        <v>600</v>
      </c>
      <c r="G86" s="5"/>
      <c r="H86" s="6"/>
      <c r="I86" s="18">
        <f t="shared" si="32"/>
        <v>23420.400000000001</v>
      </c>
      <c r="J86" s="18">
        <f t="shared" si="32"/>
        <v>0</v>
      </c>
      <c r="K86" s="18">
        <f t="shared" si="32"/>
        <v>0</v>
      </c>
      <c r="L86" s="18">
        <f t="shared" si="32"/>
        <v>0</v>
      </c>
      <c r="M86" s="18">
        <f t="shared" si="32"/>
        <v>23420.400000000001</v>
      </c>
      <c r="N86" s="18">
        <f t="shared" si="32"/>
        <v>0</v>
      </c>
      <c r="O86" s="18">
        <f t="shared" si="32"/>
        <v>24790.5</v>
      </c>
      <c r="P86" s="18">
        <f t="shared" si="32"/>
        <v>0</v>
      </c>
      <c r="Q86" s="18">
        <f t="shared" si="32"/>
        <v>26013.3</v>
      </c>
      <c r="R86" s="18">
        <f t="shared" si="32"/>
        <v>0</v>
      </c>
    </row>
    <row r="87" spans="1:19" x14ac:dyDescent="0.2">
      <c r="A87" s="4" t="s">
        <v>39</v>
      </c>
      <c r="B87" s="5" t="s">
        <v>16</v>
      </c>
      <c r="C87" s="17" t="s">
        <v>9</v>
      </c>
      <c r="D87" s="17" t="s">
        <v>38</v>
      </c>
      <c r="E87" s="6" t="s">
        <v>161</v>
      </c>
      <c r="F87" s="7">
        <v>600</v>
      </c>
      <c r="G87" s="5" t="s">
        <v>35</v>
      </c>
      <c r="H87" s="6" t="s">
        <v>16</v>
      </c>
      <c r="I87" s="18">
        <f>Пр.9!J203</f>
        <v>23420.400000000001</v>
      </c>
      <c r="J87" s="18">
        <f>Пр.9!K203</f>
        <v>0</v>
      </c>
      <c r="K87" s="18">
        <f>Пр.9!L203</f>
        <v>0</v>
      </c>
      <c r="L87" s="18">
        <f>Пр.9!M203</f>
        <v>0</v>
      </c>
      <c r="M87" s="18">
        <f>Пр.9!N203</f>
        <v>23420.400000000001</v>
      </c>
      <c r="N87" s="18">
        <f>Пр.9!O203</f>
        <v>0</v>
      </c>
      <c r="O87" s="18">
        <f>Пр.9!P203</f>
        <v>24790.5</v>
      </c>
      <c r="P87" s="18">
        <f>Пр.9!Q203</f>
        <v>0</v>
      </c>
      <c r="Q87" s="18">
        <f>Пр.9!R203</f>
        <v>26013.3</v>
      </c>
      <c r="R87" s="18">
        <f>Пр.9!S203</f>
        <v>0</v>
      </c>
    </row>
    <row r="88" spans="1:19" ht="56.25" x14ac:dyDescent="0.2">
      <c r="A88" s="52" t="s">
        <v>447</v>
      </c>
      <c r="B88" s="5" t="s">
        <v>16</v>
      </c>
      <c r="C88" s="17" t="s">
        <v>9</v>
      </c>
      <c r="D88" s="17" t="s">
        <v>38</v>
      </c>
      <c r="E88" s="6" t="s">
        <v>162</v>
      </c>
      <c r="F88" s="54"/>
      <c r="G88" s="5"/>
      <c r="H88" s="6"/>
      <c r="I88" s="18">
        <f t="shared" ref="I88:R89" si="33">I89</f>
        <v>3120</v>
      </c>
      <c r="J88" s="18">
        <f t="shared" si="33"/>
        <v>0</v>
      </c>
      <c r="K88" s="18">
        <f t="shared" si="33"/>
        <v>0</v>
      </c>
      <c r="L88" s="18">
        <f t="shared" si="33"/>
        <v>0</v>
      </c>
      <c r="M88" s="18">
        <f t="shared" si="33"/>
        <v>3120</v>
      </c>
      <c r="N88" s="18">
        <f t="shared" si="33"/>
        <v>0</v>
      </c>
      <c r="O88" s="18">
        <f t="shared" si="33"/>
        <v>3306.8</v>
      </c>
      <c r="P88" s="18">
        <f t="shared" si="33"/>
        <v>0</v>
      </c>
      <c r="Q88" s="18">
        <f t="shared" si="33"/>
        <v>3106.3</v>
      </c>
      <c r="R88" s="18">
        <f t="shared" si="33"/>
        <v>0</v>
      </c>
    </row>
    <row r="89" spans="1:19" ht="37.5" x14ac:dyDescent="0.2">
      <c r="A89" s="4" t="s">
        <v>339</v>
      </c>
      <c r="B89" s="5" t="s">
        <v>16</v>
      </c>
      <c r="C89" s="17" t="s">
        <v>9</v>
      </c>
      <c r="D89" s="17" t="s">
        <v>38</v>
      </c>
      <c r="E89" s="6" t="s">
        <v>162</v>
      </c>
      <c r="F89" s="7">
        <v>600</v>
      </c>
      <c r="G89" s="5"/>
      <c r="H89" s="6"/>
      <c r="I89" s="18">
        <f t="shared" si="33"/>
        <v>3120</v>
      </c>
      <c r="J89" s="18">
        <f t="shared" si="33"/>
        <v>0</v>
      </c>
      <c r="K89" s="18">
        <f t="shared" si="33"/>
        <v>0</v>
      </c>
      <c r="L89" s="18">
        <f t="shared" si="33"/>
        <v>0</v>
      </c>
      <c r="M89" s="18">
        <f t="shared" si="33"/>
        <v>3120</v>
      </c>
      <c r="N89" s="18">
        <f t="shared" si="33"/>
        <v>0</v>
      </c>
      <c r="O89" s="18">
        <f t="shared" si="33"/>
        <v>3306.8</v>
      </c>
      <c r="P89" s="18">
        <f t="shared" si="33"/>
        <v>0</v>
      </c>
      <c r="Q89" s="18">
        <f t="shared" si="33"/>
        <v>3106.3</v>
      </c>
      <c r="R89" s="18">
        <f t="shared" si="33"/>
        <v>0</v>
      </c>
    </row>
    <row r="90" spans="1:19" x14ac:dyDescent="0.2">
      <c r="A90" s="4" t="s">
        <v>39</v>
      </c>
      <c r="B90" s="5" t="s">
        <v>16</v>
      </c>
      <c r="C90" s="17" t="s">
        <v>9</v>
      </c>
      <c r="D90" s="17" t="s">
        <v>38</v>
      </c>
      <c r="E90" s="6" t="s">
        <v>162</v>
      </c>
      <c r="F90" s="7">
        <v>600</v>
      </c>
      <c r="G90" s="5" t="s">
        <v>35</v>
      </c>
      <c r="H90" s="6" t="s">
        <v>16</v>
      </c>
      <c r="I90" s="18">
        <f>Пр.9!J205</f>
        <v>3120</v>
      </c>
      <c r="J90" s="18">
        <f>Пр.9!K205</f>
        <v>0</v>
      </c>
      <c r="K90" s="18">
        <f>Пр.9!L205</f>
        <v>0</v>
      </c>
      <c r="L90" s="18">
        <f>Пр.9!M205</f>
        <v>0</v>
      </c>
      <c r="M90" s="18">
        <f>Пр.9!N205</f>
        <v>3120</v>
      </c>
      <c r="N90" s="18">
        <f>Пр.9!O205</f>
        <v>0</v>
      </c>
      <c r="O90" s="18">
        <f>Пр.9!P205</f>
        <v>3306.8</v>
      </c>
      <c r="P90" s="18">
        <f>Пр.9!Q205</f>
        <v>0</v>
      </c>
      <c r="Q90" s="18">
        <f>Пр.9!R205</f>
        <v>3106.3</v>
      </c>
      <c r="R90" s="18">
        <f>Пр.9!S205</f>
        <v>0</v>
      </c>
    </row>
    <row r="91" spans="1:19" s="34" customFormat="1" ht="37.5" x14ac:dyDescent="0.2">
      <c r="A91" s="49" t="s">
        <v>92</v>
      </c>
      <c r="B91" s="37" t="s">
        <v>16</v>
      </c>
      <c r="C91" s="38" t="s">
        <v>9</v>
      </c>
      <c r="D91" s="38" t="s">
        <v>16</v>
      </c>
      <c r="E91" s="39" t="s">
        <v>74</v>
      </c>
      <c r="F91" s="53"/>
      <c r="G91" s="37"/>
      <c r="H91" s="39"/>
      <c r="I91" s="43">
        <f t="shared" ref="I91:R91" si="34">I92+I95</f>
        <v>10287.1</v>
      </c>
      <c r="J91" s="43">
        <f t="shared" si="34"/>
        <v>0</v>
      </c>
      <c r="K91" s="43">
        <f>K92+K95</f>
        <v>-3100</v>
      </c>
      <c r="L91" s="43">
        <f>L92+L95</f>
        <v>0</v>
      </c>
      <c r="M91" s="43">
        <f>M92+M95</f>
        <v>7187.1</v>
      </c>
      <c r="N91" s="43">
        <f>N92+N95</f>
        <v>0</v>
      </c>
      <c r="O91" s="43">
        <f t="shared" si="34"/>
        <v>1879</v>
      </c>
      <c r="P91" s="43">
        <f t="shared" si="34"/>
        <v>0</v>
      </c>
      <c r="Q91" s="43">
        <f t="shared" si="34"/>
        <v>1461.7</v>
      </c>
      <c r="R91" s="43">
        <f t="shared" si="34"/>
        <v>0</v>
      </c>
      <c r="S91" s="265"/>
    </row>
    <row r="92" spans="1:19" s="34" customFormat="1" ht="56.25" x14ac:dyDescent="0.2">
      <c r="A92" s="52" t="s">
        <v>438</v>
      </c>
      <c r="B92" s="5" t="s">
        <v>16</v>
      </c>
      <c r="C92" s="17" t="s">
        <v>9</v>
      </c>
      <c r="D92" s="17" t="s">
        <v>16</v>
      </c>
      <c r="E92" s="6" t="s">
        <v>344</v>
      </c>
      <c r="F92" s="54"/>
      <c r="G92" s="46"/>
      <c r="H92" s="45"/>
      <c r="I92" s="18">
        <f t="shared" ref="I92:R93" si="35">I93</f>
        <v>1287.0999999999999</v>
      </c>
      <c r="J92" s="18">
        <f t="shared" si="35"/>
        <v>0</v>
      </c>
      <c r="K92" s="18">
        <f t="shared" si="35"/>
        <v>0</v>
      </c>
      <c r="L92" s="18">
        <f t="shared" si="35"/>
        <v>0</v>
      </c>
      <c r="M92" s="18">
        <f t="shared" si="35"/>
        <v>1287.0999999999999</v>
      </c>
      <c r="N92" s="18">
        <f t="shared" si="35"/>
        <v>0</v>
      </c>
      <c r="O92" s="18">
        <f t="shared" si="35"/>
        <v>1879</v>
      </c>
      <c r="P92" s="18">
        <f t="shared" si="35"/>
        <v>0</v>
      </c>
      <c r="Q92" s="18">
        <f t="shared" si="35"/>
        <v>1461.7</v>
      </c>
      <c r="R92" s="18">
        <f t="shared" si="35"/>
        <v>0</v>
      </c>
      <c r="S92" s="265"/>
    </row>
    <row r="93" spans="1:19" ht="37.5" x14ac:dyDescent="0.2">
      <c r="A93" s="4" t="s">
        <v>339</v>
      </c>
      <c r="B93" s="5" t="s">
        <v>16</v>
      </c>
      <c r="C93" s="17" t="s">
        <v>9</v>
      </c>
      <c r="D93" s="17" t="s">
        <v>16</v>
      </c>
      <c r="E93" s="6" t="s">
        <v>344</v>
      </c>
      <c r="F93" s="7">
        <v>600</v>
      </c>
      <c r="G93" s="46"/>
      <c r="H93" s="45"/>
      <c r="I93" s="18">
        <f t="shared" si="35"/>
        <v>1287.0999999999999</v>
      </c>
      <c r="J93" s="18">
        <f t="shared" si="35"/>
        <v>0</v>
      </c>
      <c r="K93" s="18">
        <f t="shared" si="35"/>
        <v>0</v>
      </c>
      <c r="L93" s="18">
        <f t="shared" si="35"/>
        <v>0</v>
      </c>
      <c r="M93" s="18">
        <f t="shared" si="35"/>
        <v>1287.0999999999999</v>
      </c>
      <c r="N93" s="18">
        <f t="shared" si="35"/>
        <v>0</v>
      </c>
      <c r="O93" s="18">
        <f t="shared" si="35"/>
        <v>1879</v>
      </c>
      <c r="P93" s="18">
        <f t="shared" si="35"/>
        <v>0</v>
      </c>
      <c r="Q93" s="18">
        <f t="shared" si="35"/>
        <v>1461.7</v>
      </c>
      <c r="R93" s="18">
        <f t="shared" si="35"/>
        <v>0</v>
      </c>
    </row>
    <row r="94" spans="1:19" x14ac:dyDescent="0.2">
      <c r="A94" s="4" t="s">
        <v>31</v>
      </c>
      <c r="B94" s="5" t="s">
        <v>16</v>
      </c>
      <c r="C94" s="17" t="s">
        <v>9</v>
      </c>
      <c r="D94" s="17" t="s">
        <v>16</v>
      </c>
      <c r="E94" s="6" t="s">
        <v>344</v>
      </c>
      <c r="F94" s="7">
        <v>600</v>
      </c>
      <c r="G94" s="46" t="s">
        <v>17</v>
      </c>
      <c r="H94" s="45" t="s">
        <v>25</v>
      </c>
      <c r="I94" s="18">
        <f>Пр.9!J116</f>
        <v>1287.0999999999999</v>
      </c>
      <c r="J94" s="18">
        <f>Пр.9!K116</f>
        <v>0</v>
      </c>
      <c r="K94" s="18">
        <f>Пр.9!L116</f>
        <v>0</v>
      </c>
      <c r="L94" s="18">
        <f>Пр.9!M116</f>
        <v>0</v>
      </c>
      <c r="M94" s="18">
        <f>Пр.9!N116</f>
        <v>1287.0999999999999</v>
      </c>
      <c r="N94" s="18">
        <f>Пр.9!O116</f>
        <v>0</v>
      </c>
      <c r="O94" s="18">
        <f>Пр.9!P116</f>
        <v>1879</v>
      </c>
      <c r="P94" s="18">
        <f>Пр.9!Q116</f>
        <v>0</v>
      </c>
      <c r="Q94" s="18">
        <f>Пр.9!R116</f>
        <v>1461.7</v>
      </c>
      <c r="R94" s="18">
        <f>Пр.9!S116</f>
        <v>0</v>
      </c>
    </row>
    <row r="95" spans="1:19" s="34" customFormat="1" ht="37.5" x14ac:dyDescent="0.2">
      <c r="A95" s="52" t="s">
        <v>440</v>
      </c>
      <c r="B95" s="5" t="s">
        <v>16</v>
      </c>
      <c r="C95" s="17" t="s">
        <v>9</v>
      </c>
      <c r="D95" s="17" t="s">
        <v>16</v>
      </c>
      <c r="E95" s="6" t="s">
        <v>405</v>
      </c>
      <c r="F95" s="54"/>
      <c r="G95" s="46"/>
      <c r="H95" s="45"/>
      <c r="I95" s="18">
        <f>I96+I98</f>
        <v>9000</v>
      </c>
      <c r="J95" s="18">
        <f t="shared" ref="J95:R95" si="36">J96+J98</f>
        <v>0</v>
      </c>
      <c r="K95" s="18">
        <f t="shared" si="36"/>
        <v>-3100</v>
      </c>
      <c r="L95" s="18">
        <f t="shared" si="36"/>
        <v>0</v>
      </c>
      <c r="M95" s="18">
        <f t="shared" si="36"/>
        <v>5900</v>
      </c>
      <c r="N95" s="18">
        <f t="shared" si="36"/>
        <v>0</v>
      </c>
      <c r="O95" s="18">
        <f t="shared" si="36"/>
        <v>0</v>
      </c>
      <c r="P95" s="18">
        <f t="shared" si="36"/>
        <v>0</v>
      </c>
      <c r="Q95" s="18">
        <f t="shared" si="36"/>
        <v>0</v>
      </c>
      <c r="R95" s="18">
        <f t="shared" si="36"/>
        <v>0</v>
      </c>
      <c r="S95" s="265"/>
    </row>
    <row r="96" spans="1:19" ht="37.5" x14ac:dyDescent="0.2">
      <c r="A96" s="4" t="s">
        <v>335</v>
      </c>
      <c r="B96" s="5" t="s">
        <v>16</v>
      </c>
      <c r="C96" s="17" t="s">
        <v>9</v>
      </c>
      <c r="D96" s="17" t="s">
        <v>16</v>
      </c>
      <c r="E96" s="6" t="s">
        <v>405</v>
      </c>
      <c r="F96" s="7">
        <v>200</v>
      </c>
      <c r="G96" s="46"/>
      <c r="H96" s="45"/>
      <c r="I96" s="18">
        <f t="shared" ref="I96:R98" si="37">I97</f>
        <v>1000</v>
      </c>
      <c r="J96" s="18">
        <f t="shared" si="37"/>
        <v>0</v>
      </c>
      <c r="K96" s="18">
        <f t="shared" si="37"/>
        <v>0</v>
      </c>
      <c r="L96" s="18">
        <f t="shared" si="37"/>
        <v>0</v>
      </c>
      <c r="M96" s="18">
        <f t="shared" si="37"/>
        <v>1000</v>
      </c>
      <c r="N96" s="18">
        <f t="shared" si="37"/>
        <v>0</v>
      </c>
      <c r="O96" s="18">
        <f t="shared" si="37"/>
        <v>0</v>
      </c>
      <c r="P96" s="18">
        <f t="shared" si="37"/>
        <v>0</v>
      </c>
      <c r="Q96" s="18">
        <f t="shared" si="37"/>
        <v>0</v>
      </c>
      <c r="R96" s="18">
        <f t="shared" si="37"/>
        <v>0</v>
      </c>
    </row>
    <row r="97" spans="1:19" x14ac:dyDescent="0.2">
      <c r="A97" s="4" t="s">
        <v>31</v>
      </c>
      <c r="B97" s="5" t="s">
        <v>16</v>
      </c>
      <c r="C97" s="17" t="s">
        <v>9</v>
      </c>
      <c r="D97" s="17" t="s">
        <v>16</v>
      </c>
      <c r="E97" s="6" t="s">
        <v>405</v>
      </c>
      <c r="F97" s="7">
        <v>200</v>
      </c>
      <c r="G97" s="46" t="s">
        <v>17</v>
      </c>
      <c r="H97" s="45" t="s">
        <v>25</v>
      </c>
      <c r="I97" s="18">
        <f>Пр.9!J113</f>
        <v>1000</v>
      </c>
      <c r="J97" s="18">
        <f>Пр.9!K113</f>
        <v>0</v>
      </c>
      <c r="K97" s="18">
        <f>Пр.9!L113</f>
        <v>0</v>
      </c>
      <c r="L97" s="18">
        <f>Пр.9!M113</f>
        <v>0</v>
      </c>
      <c r="M97" s="18">
        <f>Пр.9!N113</f>
        <v>1000</v>
      </c>
      <c r="N97" s="18">
        <f>Пр.9!O113</f>
        <v>0</v>
      </c>
      <c r="O97" s="18">
        <f>Пр.9!P113</f>
        <v>0</v>
      </c>
      <c r="P97" s="18">
        <f>Пр.9!Q113</f>
        <v>0</v>
      </c>
      <c r="Q97" s="18">
        <f>Пр.9!R113</f>
        <v>0</v>
      </c>
      <c r="R97" s="18">
        <f>Пр.9!S113</f>
        <v>0</v>
      </c>
    </row>
    <row r="98" spans="1:19" ht="37.5" x14ac:dyDescent="0.2">
      <c r="A98" s="4" t="s">
        <v>337</v>
      </c>
      <c r="B98" s="5" t="s">
        <v>16</v>
      </c>
      <c r="C98" s="17" t="s">
        <v>9</v>
      </c>
      <c r="D98" s="17" t="s">
        <v>16</v>
      </c>
      <c r="E98" s="6" t="s">
        <v>405</v>
      </c>
      <c r="F98" s="7">
        <v>400</v>
      </c>
      <c r="G98" s="46"/>
      <c r="H98" s="45"/>
      <c r="I98" s="18">
        <f t="shared" si="37"/>
        <v>8000</v>
      </c>
      <c r="J98" s="18">
        <f t="shared" si="37"/>
        <v>0</v>
      </c>
      <c r="K98" s="18">
        <f t="shared" si="37"/>
        <v>-3100</v>
      </c>
      <c r="L98" s="18">
        <f t="shared" si="37"/>
        <v>0</v>
      </c>
      <c r="M98" s="18">
        <f t="shared" si="37"/>
        <v>4900</v>
      </c>
      <c r="N98" s="18">
        <f t="shared" si="37"/>
        <v>0</v>
      </c>
      <c r="O98" s="18">
        <f t="shared" si="37"/>
        <v>0</v>
      </c>
      <c r="P98" s="18">
        <f t="shared" si="37"/>
        <v>0</v>
      </c>
      <c r="Q98" s="18">
        <f t="shared" si="37"/>
        <v>0</v>
      </c>
      <c r="R98" s="18">
        <f t="shared" si="37"/>
        <v>0</v>
      </c>
    </row>
    <row r="99" spans="1:19" x14ac:dyDescent="0.2">
      <c r="A99" s="4" t="s">
        <v>31</v>
      </c>
      <c r="B99" s="5" t="s">
        <v>16</v>
      </c>
      <c r="C99" s="17" t="s">
        <v>9</v>
      </c>
      <c r="D99" s="17" t="s">
        <v>16</v>
      </c>
      <c r="E99" s="6" t="s">
        <v>405</v>
      </c>
      <c r="F99" s="7">
        <v>400</v>
      </c>
      <c r="G99" s="46" t="s">
        <v>17</v>
      </c>
      <c r="H99" s="45" t="s">
        <v>25</v>
      </c>
      <c r="I99" s="18">
        <f>Пр.9!J114</f>
        <v>8000</v>
      </c>
      <c r="J99" s="18">
        <f>Пр.9!K114</f>
        <v>0</v>
      </c>
      <c r="K99" s="18">
        <f>Пр.9!L114</f>
        <v>-3100</v>
      </c>
      <c r="L99" s="18">
        <f>Пр.9!M114</f>
        <v>0</v>
      </c>
      <c r="M99" s="18">
        <f>Пр.9!N114</f>
        <v>4900</v>
      </c>
      <c r="N99" s="18">
        <f>Пр.9!O114</f>
        <v>0</v>
      </c>
      <c r="O99" s="18">
        <f>Пр.9!P114</f>
        <v>0</v>
      </c>
      <c r="P99" s="18">
        <f>Пр.9!Q114</f>
        <v>0</v>
      </c>
      <c r="Q99" s="18">
        <f>Пр.9!R114</f>
        <v>0</v>
      </c>
      <c r="R99" s="18">
        <f>Пр.9!S114</f>
        <v>0</v>
      </c>
    </row>
    <row r="100" spans="1:19" s="34" customFormat="1" ht="37.5" x14ac:dyDescent="0.2">
      <c r="A100" s="49" t="s">
        <v>80</v>
      </c>
      <c r="B100" s="37" t="s">
        <v>16</v>
      </c>
      <c r="C100" s="38" t="s">
        <v>10</v>
      </c>
      <c r="D100" s="38" t="s">
        <v>14</v>
      </c>
      <c r="E100" s="39" t="s">
        <v>74</v>
      </c>
      <c r="F100" s="53"/>
      <c r="G100" s="41"/>
      <c r="H100" s="42"/>
      <c r="I100" s="43">
        <f t="shared" ref="I100:R108" si="38">I101</f>
        <v>300</v>
      </c>
      <c r="J100" s="43">
        <f t="shared" si="38"/>
        <v>0</v>
      </c>
      <c r="K100" s="43">
        <f t="shared" si="38"/>
        <v>0</v>
      </c>
      <c r="L100" s="43">
        <f t="shared" si="38"/>
        <v>0</v>
      </c>
      <c r="M100" s="43">
        <f t="shared" si="38"/>
        <v>300</v>
      </c>
      <c r="N100" s="43">
        <f t="shared" si="38"/>
        <v>0</v>
      </c>
      <c r="O100" s="43">
        <f t="shared" si="38"/>
        <v>0</v>
      </c>
      <c r="P100" s="43">
        <f t="shared" si="38"/>
        <v>0</v>
      </c>
      <c r="Q100" s="43">
        <f t="shared" si="38"/>
        <v>0</v>
      </c>
      <c r="R100" s="43">
        <f t="shared" si="38"/>
        <v>0</v>
      </c>
      <c r="S100" s="265"/>
    </row>
    <row r="101" spans="1:19" s="34" customFormat="1" ht="56.25" x14ac:dyDescent="0.2">
      <c r="A101" s="49" t="s">
        <v>441</v>
      </c>
      <c r="B101" s="37" t="s">
        <v>16</v>
      </c>
      <c r="C101" s="38" t="s">
        <v>10</v>
      </c>
      <c r="D101" s="38" t="s">
        <v>13</v>
      </c>
      <c r="E101" s="39" t="s">
        <v>74</v>
      </c>
      <c r="F101" s="53"/>
      <c r="G101" s="41"/>
      <c r="H101" s="42"/>
      <c r="I101" s="43">
        <f t="shared" si="38"/>
        <v>300</v>
      </c>
      <c r="J101" s="43">
        <f t="shared" si="38"/>
        <v>0</v>
      </c>
      <c r="K101" s="43">
        <f t="shared" si="38"/>
        <v>0</v>
      </c>
      <c r="L101" s="43">
        <f t="shared" si="38"/>
        <v>0</v>
      </c>
      <c r="M101" s="43">
        <f t="shared" si="38"/>
        <v>300</v>
      </c>
      <c r="N101" s="43">
        <f t="shared" si="38"/>
        <v>0</v>
      </c>
      <c r="O101" s="43">
        <f t="shared" si="38"/>
        <v>0</v>
      </c>
      <c r="P101" s="43">
        <f t="shared" si="38"/>
        <v>0</v>
      </c>
      <c r="Q101" s="43">
        <f t="shared" si="38"/>
        <v>0</v>
      </c>
      <c r="R101" s="43">
        <f t="shared" si="38"/>
        <v>0</v>
      </c>
      <c r="S101" s="265"/>
    </row>
    <row r="102" spans="1:19" ht="37.5" x14ac:dyDescent="0.2">
      <c r="A102" s="52" t="s">
        <v>166</v>
      </c>
      <c r="B102" s="5" t="s">
        <v>16</v>
      </c>
      <c r="C102" s="17" t="s">
        <v>10</v>
      </c>
      <c r="D102" s="17" t="s">
        <v>13</v>
      </c>
      <c r="E102" s="6" t="s">
        <v>81</v>
      </c>
      <c r="F102" s="54"/>
      <c r="G102" s="46"/>
      <c r="H102" s="45"/>
      <c r="I102" s="18">
        <f t="shared" si="38"/>
        <v>300</v>
      </c>
      <c r="J102" s="18">
        <f t="shared" si="38"/>
        <v>0</v>
      </c>
      <c r="K102" s="18">
        <f t="shared" si="38"/>
        <v>0</v>
      </c>
      <c r="L102" s="18">
        <f t="shared" si="38"/>
        <v>0</v>
      </c>
      <c r="M102" s="18">
        <f t="shared" si="38"/>
        <v>300</v>
      </c>
      <c r="N102" s="18">
        <f t="shared" si="38"/>
        <v>0</v>
      </c>
      <c r="O102" s="18">
        <f t="shared" si="38"/>
        <v>0</v>
      </c>
      <c r="P102" s="18">
        <f t="shared" si="38"/>
        <v>0</v>
      </c>
      <c r="Q102" s="18">
        <f t="shared" si="38"/>
        <v>0</v>
      </c>
      <c r="R102" s="18">
        <f t="shared" si="38"/>
        <v>0</v>
      </c>
    </row>
    <row r="103" spans="1:19" ht="37.5" x14ac:dyDescent="0.2">
      <c r="A103" s="4" t="s">
        <v>335</v>
      </c>
      <c r="B103" s="5" t="s">
        <v>16</v>
      </c>
      <c r="C103" s="17" t="s">
        <v>10</v>
      </c>
      <c r="D103" s="17" t="s">
        <v>13</v>
      </c>
      <c r="E103" s="6" t="s">
        <v>81</v>
      </c>
      <c r="F103" s="7">
        <v>200</v>
      </c>
      <c r="G103" s="46"/>
      <c r="H103" s="45"/>
      <c r="I103" s="18">
        <f t="shared" si="38"/>
        <v>300</v>
      </c>
      <c r="J103" s="18">
        <f t="shared" si="38"/>
        <v>0</v>
      </c>
      <c r="K103" s="18">
        <f t="shared" si="38"/>
        <v>0</v>
      </c>
      <c r="L103" s="18">
        <f t="shared" si="38"/>
        <v>0</v>
      </c>
      <c r="M103" s="18">
        <f t="shared" si="38"/>
        <v>300</v>
      </c>
      <c r="N103" s="18">
        <f t="shared" si="38"/>
        <v>0</v>
      </c>
      <c r="O103" s="18">
        <f t="shared" si="38"/>
        <v>0</v>
      </c>
      <c r="P103" s="18">
        <f t="shared" si="38"/>
        <v>0</v>
      </c>
      <c r="Q103" s="18">
        <f t="shared" si="38"/>
        <v>0</v>
      </c>
      <c r="R103" s="18">
        <f t="shared" si="38"/>
        <v>0</v>
      </c>
    </row>
    <row r="104" spans="1:19" x14ac:dyDescent="0.2">
      <c r="A104" s="4" t="s">
        <v>31</v>
      </c>
      <c r="B104" s="5" t="s">
        <v>16</v>
      </c>
      <c r="C104" s="17" t="s">
        <v>10</v>
      </c>
      <c r="D104" s="17" t="s">
        <v>13</v>
      </c>
      <c r="E104" s="6" t="s">
        <v>81</v>
      </c>
      <c r="F104" s="7">
        <v>200</v>
      </c>
      <c r="G104" s="46" t="s">
        <v>17</v>
      </c>
      <c r="H104" s="45" t="s">
        <v>25</v>
      </c>
      <c r="I104" s="18">
        <f>Пр.9!J120</f>
        <v>300</v>
      </c>
      <c r="J104" s="18">
        <f>Пр.9!K120</f>
        <v>0</v>
      </c>
      <c r="K104" s="18">
        <f>Пр.9!L120</f>
        <v>0</v>
      </c>
      <c r="L104" s="18">
        <f>Пр.9!M120</f>
        <v>0</v>
      </c>
      <c r="M104" s="18">
        <f>Пр.9!N120</f>
        <v>300</v>
      </c>
      <c r="N104" s="18">
        <f>Пр.9!O120</f>
        <v>0</v>
      </c>
      <c r="O104" s="18">
        <f>Пр.9!P120</f>
        <v>0</v>
      </c>
      <c r="P104" s="18">
        <f>Пр.9!Q120</f>
        <v>0</v>
      </c>
      <c r="Q104" s="18">
        <f>Пр.9!R120</f>
        <v>0</v>
      </c>
      <c r="R104" s="18">
        <f>Пр.9!S120</f>
        <v>0</v>
      </c>
    </row>
    <row r="105" spans="1:19" s="34" customFormat="1" ht="37.5" x14ac:dyDescent="0.2">
      <c r="A105" s="49" t="s">
        <v>523</v>
      </c>
      <c r="B105" s="37" t="s">
        <v>16</v>
      </c>
      <c r="C105" s="38" t="s">
        <v>11</v>
      </c>
      <c r="D105" s="38" t="s">
        <v>14</v>
      </c>
      <c r="E105" s="39" t="s">
        <v>74</v>
      </c>
      <c r="F105" s="53"/>
      <c r="G105" s="41"/>
      <c r="H105" s="42"/>
      <c r="I105" s="43">
        <f t="shared" si="38"/>
        <v>7415.1</v>
      </c>
      <c r="J105" s="43">
        <f t="shared" si="38"/>
        <v>0</v>
      </c>
      <c r="K105" s="43">
        <f t="shared" si="38"/>
        <v>0</v>
      </c>
      <c r="L105" s="43">
        <f t="shared" si="38"/>
        <v>0</v>
      </c>
      <c r="M105" s="43">
        <f t="shared" si="38"/>
        <v>7415.1</v>
      </c>
      <c r="N105" s="43">
        <f t="shared" si="38"/>
        <v>0</v>
      </c>
      <c r="O105" s="43">
        <f t="shared" si="38"/>
        <v>6166.1</v>
      </c>
      <c r="P105" s="43">
        <f t="shared" si="38"/>
        <v>0</v>
      </c>
      <c r="Q105" s="43">
        <f t="shared" si="38"/>
        <v>2508.6999999999998</v>
      </c>
      <c r="R105" s="43">
        <f t="shared" si="38"/>
        <v>0</v>
      </c>
      <c r="S105" s="265"/>
    </row>
    <row r="106" spans="1:19" s="34" customFormat="1" ht="56.25" x14ac:dyDescent="0.2">
      <c r="A106" s="49" t="s">
        <v>526</v>
      </c>
      <c r="B106" s="37" t="s">
        <v>16</v>
      </c>
      <c r="C106" s="38" t="s">
        <v>11</v>
      </c>
      <c r="D106" s="38" t="s">
        <v>13</v>
      </c>
      <c r="E106" s="39" t="s">
        <v>74</v>
      </c>
      <c r="F106" s="53"/>
      <c r="G106" s="41"/>
      <c r="H106" s="42"/>
      <c r="I106" s="43">
        <f t="shared" si="38"/>
        <v>7415.1</v>
      </c>
      <c r="J106" s="43">
        <f t="shared" si="38"/>
        <v>0</v>
      </c>
      <c r="K106" s="43">
        <f t="shared" si="38"/>
        <v>0</v>
      </c>
      <c r="L106" s="43">
        <f t="shared" si="38"/>
        <v>0</v>
      </c>
      <c r="M106" s="43">
        <f t="shared" si="38"/>
        <v>7415.1</v>
      </c>
      <c r="N106" s="43">
        <f t="shared" si="38"/>
        <v>0</v>
      </c>
      <c r="O106" s="43">
        <f t="shared" si="38"/>
        <v>6166.1</v>
      </c>
      <c r="P106" s="43">
        <f t="shared" si="38"/>
        <v>0</v>
      </c>
      <c r="Q106" s="43">
        <f t="shared" si="38"/>
        <v>2508.6999999999998</v>
      </c>
      <c r="R106" s="43">
        <f t="shared" si="38"/>
        <v>0</v>
      </c>
      <c r="S106" s="265"/>
    </row>
    <row r="107" spans="1:19" ht="37.5" x14ac:dyDescent="0.2">
      <c r="A107" s="52" t="s">
        <v>524</v>
      </c>
      <c r="B107" s="5" t="s">
        <v>16</v>
      </c>
      <c r="C107" s="17" t="s">
        <v>11</v>
      </c>
      <c r="D107" s="17" t="s">
        <v>13</v>
      </c>
      <c r="E107" s="6" t="s">
        <v>525</v>
      </c>
      <c r="F107" s="54"/>
      <c r="G107" s="46"/>
      <c r="H107" s="45"/>
      <c r="I107" s="18">
        <f t="shared" si="38"/>
        <v>7415.1</v>
      </c>
      <c r="J107" s="18">
        <f t="shared" si="38"/>
        <v>0</v>
      </c>
      <c r="K107" s="18">
        <f t="shared" si="38"/>
        <v>0</v>
      </c>
      <c r="L107" s="18">
        <f t="shared" si="38"/>
        <v>0</v>
      </c>
      <c r="M107" s="18">
        <f t="shared" si="38"/>
        <v>7415.1</v>
      </c>
      <c r="N107" s="18">
        <f t="shared" si="38"/>
        <v>0</v>
      </c>
      <c r="O107" s="18">
        <f t="shared" si="38"/>
        <v>6166.1</v>
      </c>
      <c r="P107" s="18">
        <f t="shared" si="38"/>
        <v>0</v>
      </c>
      <c r="Q107" s="18">
        <f t="shared" si="38"/>
        <v>2508.6999999999998</v>
      </c>
      <c r="R107" s="18">
        <f t="shared" si="38"/>
        <v>0</v>
      </c>
    </row>
    <row r="108" spans="1:19" ht="37.5" x14ac:dyDescent="0.2">
      <c r="A108" s="4" t="s">
        <v>335</v>
      </c>
      <c r="B108" s="5" t="s">
        <v>16</v>
      </c>
      <c r="C108" s="17" t="s">
        <v>11</v>
      </c>
      <c r="D108" s="17" t="s">
        <v>13</v>
      </c>
      <c r="E108" s="6" t="s">
        <v>525</v>
      </c>
      <c r="F108" s="7">
        <v>200</v>
      </c>
      <c r="G108" s="46"/>
      <c r="H108" s="45"/>
      <c r="I108" s="18">
        <f t="shared" si="38"/>
        <v>7415.1</v>
      </c>
      <c r="J108" s="18">
        <f t="shared" si="38"/>
        <v>0</v>
      </c>
      <c r="K108" s="18">
        <f t="shared" si="38"/>
        <v>0</v>
      </c>
      <c r="L108" s="18">
        <f t="shared" si="38"/>
        <v>0</v>
      </c>
      <c r="M108" s="18">
        <f t="shared" si="38"/>
        <v>7415.1</v>
      </c>
      <c r="N108" s="18">
        <f t="shared" si="38"/>
        <v>0</v>
      </c>
      <c r="O108" s="18">
        <f t="shared" si="38"/>
        <v>6166.1</v>
      </c>
      <c r="P108" s="18">
        <f t="shared" si="38"/>
        <v>0</v>
      </c>
      <c r="Q108" s="18">
        <f t="shared" si="38"/>
        <v>2508.6999999999998</v>
      </c>
      <c r="R108" s="18">
        <f t="shared" si="38"/>
        <v>0</v>
      </c>
    </row>
    <row r="109" spans="1:19" x14ac:dyDescent="0.2">
      <c r="A109" s="16" t="s">
        <v>37</v>
      </c>
      <c r="B109" s="5" t="s">
        <v>16</v>
      </c>
      <c r="C109" s="17" t="s">
        <v>11</v>
      </c>
      <c r="D109" s="17" t="s">
        <v>13</v>
      </c>
      <c r="E109" s="6" t="s">
        <v>525</v>
      </c>
      <c r="F109" s="7">
        <v>200</v>
      </c>
      <c r="G109" s="46" t="s">
        <v>35</v>
      </c>
      <c r="H109" s="45" t="s">
        <v>38</v>
      </c>
      <c r="I109" s="18">
        <f>Пр.9!J181</f>
        <v>7415.1</v>
      </c>
      <c r="J109" s="18">
        <f>Пр.9!K181</f>
        <v>0</v>
      </c>
      <c r="K109" s="18">
        <f>Пр.9!L181</f>
        <v>0</v>
      </c>
      <c r="L109" s="18">
        <f>Пр.9!M181</f>
        <v>0</v>
      </c>
      <c r="M109" s="18">
        <f>Пр.9!N181</f>
        <v>7415.1</v>
      </c>
      <c r="N109" s="18">
        <f>Пр.9!O181</f>
        <v>0</v>
      </c>
      <c r="O109" s="18">
        <f>Пр.9!P181</f>
        <v>6166.1</v>
      </c>
      <c r="P109" s="18">
        <f>Пр.9!Q181</f>
        <v>0</v>
      </c>
      <c r="Q109" s="18">
        <f>Пр.9!R181</f>
        <v>2508.6999999999998</v>
      </c>
      <c r="R109" s="18">
        <f>Пр.9!S181</f>
        <v>0</v>
      </c>
    </row>
    <row r="110" spans="1:19" s="34" customFormat="1" ht="37.5" x14ac:dyDescent="0.2">
      <c r="A110" s="49" t="s">
        <v>172</v>
      </c>
      <c r="B110" s="37" t="s">
        <v>17</v>
      </c>
      <c r="C110" s="38" t="s">
        <v>51</v>
      </c>
      <c r="D110" s="38" t="s">
        <v>14</v>
      </c>
      <c r="E110" s="39" t="s">
        <v>74</v>
      </c>
      <c r="F110" s="53"/>
      <c r="G110" s="51"/>
      <c r="H110" s="39"/>
      <c r="I110" s="43">
        <f t="shared" ref="I110:R110" si="39">I111+I121+I136</f>
        <v>85223.299999999988</v>
      </c>
      <c r="J110" s="43">
        <f t="shared" si="39"/>
        <v>19661.7</v>
      </c>
      <c r="K110" s="43">
        <f>K111+K121+K136</f>
        <v>6437.6</v>
      </c>
      <c r="L110" s="43">
        <f>L111+L121+L136</f>
        <v>0</v>
      </c>
      <c r="M110" s="43">
        <f>M111+M121+M136</f>
        <v>91660.9</v>
      </c>
      <c r="N110" s="43">
        <f>N111+N121+N136</f>
        <v>19661.7</v>
      </c>
      <c r="O110" s="43">
        <f t="shared" si="39"/>
        <v>63705.100000000006</v>
      </c>
      <c r="P110" s="43">
        <f t="shared" si="39"/>
        <v>0</v>
      </c>
      <c r="Q110" s="43">
        <f t="shared" si="39"/>
        <v>66350.8</v>
      </c>
      <c r="R110" s="43">
        <f t="shared" si="39"/>
        <v>0</v>
      </c>
      <c r="S110" s="265"/>
    </row>
    <row r="111" spans="1:19" s="34" customFormat="1" ht="56.25" x14ac:dyDescent="0.2">
      <c r="A111" s="49" t="s">
        <v>418</v>
      </c>
      <c r="B111" s="37" t="s">
        <v>17</v>
      </c>
      <c r="C111" s="38" t="s">
        <v>51</v>
      </c>
      <c r="D111" s="38" t="s">
        <v>13</v>
      </c>
      <c r="E111" s="39" t="s">
        <v>74</v>
      </c>
      <c r="F111" s="53"/>
      <c r="G111" s="51"/>
      <c r="H111" s="39"/>
      <c r="I111" s="43">
        <f>I112+I115+I118</f>
        <v>6135.9</v>
      </c>
      <c r="J111" s="43">
        <f t="shared" ref="J111:R111" si="40">J112+J115+J118</f>
        <v>2031.5</v>
      </c>
      <c r="K111" s="43">
        <f t="shared" si="40"/>
        <v>5737.6</v>
      </c>
      <c r="L111" s="43">
        <f t="shared" si="40"/>
        <v>0</v>
      </c>
      <c r="M111" s="43">
        <f t="shared" si="40"/>
        <v>11873.499999999998</v>
      </c>
      <c r="N111" s="43">
        <f t="shared" si="40"/>
        <v>2031.5</v>
      </c>
      <c r="O111" s="43">
        <f t="shared" si="40"/>
        <v>0</v>
      </c>
      <c r="P111" s="43">
        <f t="shared" si="40"/>
        <v>0</v>
      </c>
      <c r="Q111" s="43">
        <f t="shared" si="40"/>
        <v>0</v>
      </c>
      <c r="R111" s="43">
        <f t="shared" si="40"/>
        <v>0</v>
      </c>
      <c r="S111" s="265"/>
    </row>
    <row r="112" spans="1:19" x14ac:dyDescent="0.2">
      <c r="A112" s="384" t="s">
        <v>735</v>
      </c>
      <c r="B112" s="5" t="s">
        <v>17</v>
      </c>
      <c r="C112" s="17" t="s">
        <v>51</v>
      </c>
      <c r="D112" s="17" t="s">
        <v>13</v>
      </c>
      <c r="E112" s="6" t="s">
        <v>734</v>
      </c>
      <c r="F112" s="54"/>
      <c r="G112" s="48"/>
      <c r="H112" s="6"/>
      <c r="I112" s="18">
        <f t="shared" ref="I112:R113" si="41">I113</f>
        <v>0</v>
      </c>
      <c r="J112" s="18">
        <f t="shared" si="41"/>
        <v>0</v>
      </c>
      <c r="K112" s="18">
        <f t="shared" si="41"/>
        <v>3626.2</v>
      </c>
      <c r="L112" s="18">
        <f t="shared" si="41"/>
        <v>0</v>
      </c>
      <c r="M112" s="18">
        <f t="shared" si="41"/>
        <v>3626.2</v>
      </c>
      <c r="N112" s="18">
        <f t="shared" si="41"/>
        <v>0</v>
      </c>
      <c r="O112" s="18">
        <f t="shared" si="41"/>
        <v>0</v>
      </c>
      <c r="P112" s="18">
        <f t="shared" si="41"/>
        <v>0</v>
      </c>
      <c r="Q112" s="18">
        <f t="shared" si="41"/>
        <v>0</v>
      </c>
      <c r="R112" s="18">
        <f t="shared" si="41"/>
        <v>0</v>
      </c>
    </row>
    <row r="113" spans="1:19" ht="37.5" x14ac:dyDescent="0.2">
      <c r="A113" s="4" t="s">
        <v>339</v>
      </c>
      <c r="B113" s="5" t="s">
        <v>17</v>
      </c>
      <c r="C113" s="17" t="s">
        <v>51</v>
      </c>
      <c r="D113" s="17" t="s">
        <v>13</v>
      </c>
      <c r="E113" s="6" t="s">
        <v>734</v>
      </c>
      <c r="F113" s="7">
        <v>600</v>
      </c>
      <c r="G113" s="48"/>
      <c r="H113" s="6"/>
      <c r="I113" s="18">
        <f t="shared" si="41"/>
        <v>0</v>
      </c>
      <c r="J113" s="18">
        <f t="shared" si="41"/>
        <v>0</v>
      </c>
      <c r="K113" s="18">
        <f t="shared" si="41"/>
        <v>3626.2</v>
      </c>
      <c r="L113" s="18">
        <f t="shared" si="41"/>
        <v>0</v>
      </c>
      <c r="M113" s="18">
        <f t="shared" si="41"/>
        <v>3626.2</v>
      </c>
      <c r="N113" s="18">
        <f t="shared" si="41"/>
        <v>0</v>
      </c>
      <c r="O113" s="18">
        <f t="shared" si="41"/>
        <v>0</v>
      </c>
      <c r="P113" s="18">
        <f t="shared" si="41"/>
        <v>0</v>
      </c>
      <c r="Q113" s="18">
        <f t="shared" si="41"/>
        <v>0</v>
      </c>
      <c r="R113" s="18">
        <f t="shared" si="41"/>
        <v>0</v>
      </c>
    </row>
    <row r="114" spans="1:19" x14ac:dyDescent="0.2">
      <c r="A114" s="2" t="s">
        <v>64</v>
      </c>
      <c r="B114" s="5" t="s">
        <v>17</v>
      </c>
      <c r="C114" s="17" t="s">
        <v>51</v>
      </c>
      <c r="D114" s="17" t="s">
        <v>13</v>
      </c>
      <c r="E114" s="6" t="s">
        <v>734</v>
      </c>
      <c r="F114" s="7">
        <v>600</v>
      </c>
      <c r="G114" s="48" t="s">
        <v>30</v>
      </c>
      <c r="H114" s="6" t="s">
        <v>13</v>
      </c>
      <c r="I114" s="18">
        <f>Пр.9!J277</f>
        <v>0</v>
      </c>
      <c r="J114" s="18">
        <f>Пр.9!K277</f>
        <v>0</v>
      </c>
      <c r="K114" s="18">
        <f>Пр.9!L277</f>
        <v>3626.2</v>
      </c>
      <c r="L114" s="18">
        <f>Пр.9!M277</f>
        <v>0</v>
      </c>
      <c r="M114" s="18">
        <f>Пр.9!N277</f>
        <v>3626.2</v>
      </c>
      <c r="N114" s="18">
        <f>Пр.9!O277</f>
        <v>0</v>
      </c>
      <c r="O114" s="18">
        <f>Пр.9!P277</f>
        <v>0</v>
      </c>
      <c r="P114" s="18">
        <f>Пр.9!Q277</f>
        <v>0</v>
      </c>
      <c r="Q114" s="18">
        <f>Пр.9!R277</f>
        <v>0</v>
      </c>
      <c r="R114" s="18">
        <f>Пр.9!S277</f>
        <v>0</v>
      </c>
    </row>
    <row r="115" spans="1:19" ht="37.5" x14ac:dyDescent="0.2">
      <c r="A115" s="52" t="s">
        <v>500</v>
      </c>
      <c r="B115" s="5" t="s">
        <v>17</v>
      </c>
      <c r="C115" s="17" t="s">
        <v>51</v>
      </c>
      <c r="D115" s="17" t="s">
        <v>13</v>
      </c>
      <c r="E115" s="6" t="s">
        <v>499</v>
      </c>
      <c r="F115" s="54"/>
      <c r="G115" s="48"/>
      <c r="H115" s="6"/>
      <c r="I115" s="18">
        <f t="shared" ref="I115:R116" si="42">I116</f>
        <v>3997.5</v>
      </c>
      <c r="J115" s="18">
        <f t="shared" si="42"/>
        <v>0</v>
      </c>
      <c r="K115" s="18">
        <f t="shared" si="42"/>
        <v>2111.4</v>
      </c>
      <c r="L115" s="18">
        <f t="shared" si="42"/>
        <v>0</v>
      </c>
      <c r="M115" s="18">
        <f t="shared" si="42"/>
        <v>6108.9</v>
      </c>
      <c r="N115" s="18">
        <f t="shared" si="42"/>
        <v>0</v>
      </c>
      <c r="O115" s="18">
        <f t="shared" si="42"/>
        <v>0</v>
      </c>
      <c r="P115" s="18">
        <f t="shared" si="42"/>
        <v>0</v>
      </c>
      <c r="Q115" s="18">
        <f t="shared" si="42"/>
        <v>0</v>
      </c>
      <c r="R115" s="18">
        <f t="shared" si="42"/>
        <v>0</v>
      </c>
    </row>
    <row r="116" spans="1:19" ht="37.5" x14ac:dyDescent="0.2">
      <c r="A116" s="4" t="s">
        <v>339</v>
      </c>
      <c r="B116" s="5" t="s">
        <v>17</v>
      </c>
      <c r="C116" s="17" t="s">
        <v>51</v>
      </c>
      <c r="D116" s="17" t="s">
        <v>13</v>
      </c>
      <c r="E116" s="6" t="s">
        <v>499</v>
      </c>
      <c r="F116" s="7">
        <v>600</v>
      </c>
      <c r="G116" s="48"/>
      <c r="H116" s="6"/>
      <c r="I116" s="18">
        <f t="shared" si="42"/>
        <v>3997.5</v>
      </c>
      <c r="J116" s="18">
        <f t="shared" si="42"/>
        <v>0</v>
      </c>
      <c r="K116" s="18">
        <f t="shared" si="42"/>
        <v>2111.4</v>
      </c>
      <c r="L116" s="18">
        <f t="shared" si="42"/>
        <v>0</v>
      </c>
      <c r="M116" s="18">
        <f t="shared" si="42"/>
        <v>6108.9</v>
      </c>
      <c r="N116" s="18">
        <f t="shared" si="42"/>
        <v>0</v>
      </c>
      <c r="O116" s="18">
        <f t="shared" si="42"/>
        <v>0</v>
      </c>
      <c r="P116" s="18">
        <f t="shared" si="42"/>
        <v>0</v>
      </c>
      <c r="Q116" s="18">
        <f t="shared" si="42"/>
        <v>0</v>
      </c>
      <c r="R116" s="18">
        <f t="shared" si="42"/>
        <v>0</v>
      </c>
    </row>
    <row r="117" spans="1:19" x14ac:dyDescent="0.2">
      <c r="A117" s="2" t="s">
        <v>64</v>
      </c>
      <c r="B117" s="5" t="s">
        <v>17</v>
      </c>
      <c r="C117" s="17" t="s">
        <v>51</v>
      </c>
      <c r="D117" s="17" t="s">
        <v>13</v>
      </c>
      <c r="E117" s="6" t="s">
        <v>499</v>
      </c>
      <c r="F117" s="7">
        <v>600</v>
      </c>
      <c r="G117" s="48" t="s">
        <v>30</v>
      </c>
      <c r="H117" s="6" t="s">
        <v>13</v>
      </c>
      <c r="I117" s="18">
        <f>Пр.9!J279</f>
        <v>3997.5</v>
      </c>
      <c r="J117" s="18">
        <f>Пр.9!K279</f>
        <v>0</v>
      </c>
      <c r="K117" s="18">
        <f>Пр.9!L279</f>
        <v>2111.4</v>
      </c>
      <c r="L117" s="18">
        <f>Пр.9!M279</f>
        <v>0</v>
      </c>
      <c r="M117" s="18">
        <f>Пр.9!N279</f>
        <v>6108.9</v>
      </c>
      <c r="N117" s="18">
        <f>Пр.9!O279</f>
        <v>0</v>
      </c>
      <c r="O117" s="18">
        <f>Пр.9!P279</f>
        <v>0</v>
      </c>
      <c r="P117" s="18">
        <f>Пр.9!Q279</f>
        <v>0</v>
      </c>
      <c r="Q117" s="18">
        <f>Пр.9!R279</f>
        <v>0</v>
      </c>
      <c r="R117" s="18">
        <f>Пр.9!S279</f>
        <v>0</v>
      </c>
    </row>
    <row r="118" spans="1:19" ht="37.5" x14ac:dyDescent="0.2">
      <c r="A118" s="52" t="s">
        <v>420</v>
      </c>
      <c r="B118" s="5" t="s">
        <v>17</v>
      </c>
      <c r="C118" s="17" t="s">
        <v>51</v>
      </c>
      <c r="D118" s="17" t="s">
        <v>13</v>
      </c>
      <c r="E118" s="6" t="s">
        <v>421</v>
      </c>
      <c r="F118" s="54"/>
      <c r="G118" s="48"/>
      <c r="H118" s="6"/>
      <c r="I118" s="18">
        <f t="shared" ref="I118:R119" si="43">I119</f>
        <v>2138.4</v>
      </c>
      <c r="J118" s="18">
        <f t="shared" si="43"/>
        <v>2031.5</v>
      </c>
      <c r="K118" s="18">
        <f t="shared" si="43"/>
        <v>0</v>
      </c>
      <c r="L118" s="18">
        <f t="shared" si="43"/>
        <v>0</v>
      </c>
      <c r="M118" s="18">
        <f t="shared" si="43"/>
        <v>2138.4</v>
      </c>
      <c r="N118" s="18">
        <f t="shared" si="43"/>
        <v>2031.5</v>
      </c>
      <c r="O118" s="18">
        <f t="shared" si="43"/>
        <v>0</v>
      </c>
      <c r="P118" s="18">
        <f t="shared" si="43"/>
        <v>0</v>
      </c>
      <c r="Q118" s="18">
        <f t="shared" si="43"/>
        <v>0</v>
      </c>
      <c r="R118" s="18">
        <f t="shared" si="43"/>
        <v>0</v>
      </c>
    </row>
    <row r="119" spans="1:19" ht="37.5" x14ac:dyDescent="0.2">
      <c r="A119" s="4" t="s">
        <v>339</v>
      </c>
      <c r="B119" s="5" t="s">
        <v>17</v>
      </c>
      <c r="C119" s="17" t="s">
        <v>51</v>
      </c>
      <c r="D119" s="17" t="s">
        <v>13</v>
      </c>
      <c r="E119" s="6" t="s">
        <v>421</v>
      </c>
      <c r="F119" s="7">
        <v>600</v>
      </c>
      <c r="G119" s="48"/>
      <c r="H119" s="6"/>
      <c r="I119" s="18">
        <f t="shared" si="43"/>
        <v>2138.4</v>
      </c>
      <c r="J119" s="18">
        <f t="shared" si="43"/>
        <v>2031.5</v>
      </c>
      <c r="K119" s="18">
        <f t="shared" si="43"/>
        <v>0</v>
      </c>
      <c r="L119" s="18">
        <f t="shared" si="43"/>
        <v>0</v>
      </c>
      <c r="M119" s="18">
        <f t="shared" si="43"/>
        <v>2138.4</v>
      </c>
      <c r="N119" s="18">
        <f t="shared" si="43"/>
        <v>2031.5</v>
      </c>
      <c r="O119" s="18">
        <f t="shared" si="43"/>
        <v>0</v>
      </c>
      <c r="P119" s="18">
        <f t="shared" si="43"/>
        <v>0</v>
      </c>
      <c r="Q119" s="18">
        <f t="shared" si="43"/>
        <v>0</v>
      </c>
      <c r="R119" s="18">
        <f t="shared" si="43"/>
        <v>0</v>
      </c>
    </row>
    <row r="120" spans="1:19" x14ac:dyDescent="0.2">
      <c r="A120" s="2" t="s">
        <v>64</v>
      </c>
      <c r="B120" s="5" t="s">
        <v>17</v>
      </c>
      <c r="C120" s="17" t="s">
        <v>51</v>
      </c>
      <c r="D120" s="17" t="s">
        <v>13</v>
      </c>
      <c r="E120" s="6" t="s">
        <v>421</v>
      </c>
      <c r="F120" s="7">
        <v>600</v>
      </c>
      <c r="G120" s="48" t="s">
        <v>30</v>
      </c>
      <c r="H120" s="6" t="s">
        <v>13</v>
      </c>
      <c r="I120" s="18">
        <f>Пр.9!J281</f>
        <v>2138.4</v>
      </c>
      <c r="J120" s="18">
        <f>Пр.9!K281</f>
        <v>2031.5</v>
      </c>
      <c r="K120" s="18">
        <f>Пр.9!L281</f>
        <v>0</v>
      </c>
      <c r="L120" s="18">
        <f>Пр.9!M281</f>
        <v>0</v>
      </c>
      <c r="M120" s="18">
        <f>Пр.9!N281</f>
        <v>2138.4</v>
      </c>
      <c r="N120" s="18">
        <f>Пр.9!O281</f>
        <v>2031.5</v>
      </c>
      <c r="O120" s="18">
        <f>Пр.9!P281</f>
        <v>0</v>
      </c>
      <c r="P120" s="18">
        <f>Пр.9!Q281</f>
        <v>0</v>
      </c>
      <c r="Q120" s="18">
        <f>Пр.9!R281</f>
        <v>0</v>
      </c>
      <c r="R120" s="18">
        <f>Пр.9!S281</f>
        <v>0</v>
      </c>
    </row>
    <row r="121" spans="1:19" s="34" customFormat="1" ht="56.25" x14ac:dyDescent="0.2">
      <c r="A121" s="49" t="s">
        <v>419</v>
      </c>
      <c r="B121" s="37" t="s">
        <v>17</v>
      </c>
      <c r="C121" s="38" t="s">
        <v>51</v>
      </c>
      <c r="D121" s="38" t="s">
        <v>38</v>
      </c>
      <c r="E121" s="39" t="s">
        <v>74</v>
      </c>
      <c r="F121" s="53"/>
      <c r="G121" s="51"/>
      <c r="H121" s="39"/>
      <c r="I121" s="43">
        <f t="shared" ref="I121:R121" si="44">I122+I127+I130+I133</f>
        <v>3074.7</v>
      </c>
      <c r="J121" s="43">
        <f t="shared" si="44"/>
        <v>2274.6999999999998</v>
      </c>
      <c r="K121" s="43">
        <f>K122+K127+K130+K133</f>
        <v>700</v>
      </c>
      <c r="L121" s="43">
        <f>L122+L127+L130+L133</f>
        <v>0</v>
      </c>
      <c r="M121" s="43">
        <f>M122+M127+M130+M133</f>
        <v>3774.7</v>
      </c>
      <c r="N121" s="43">
        <f>N122+N127+N130+N133</f>
        <v>2274.6999999999998</v>
      </c>
      <c r="O121" s="43">
        <f t="shared" si="44"/>
        <v>800</v>
      </c>
      <c r="P121" s="43">
        <f t="shared" si="44"/>
        <v>0</v>
      </c>
      <c r="Q121" s="43">
        <f t="shared" si="44"/>
        <v>800</v>
      </c>
      <c r="R121" s="43">
        <f t="shared" si="44"/>
        <v>0</v>
      </c>
      <c r="S121" s="265"/>
    </row>
    <row r="122" spans="1:19" x14ac:dyDescent="0.2">
      <c r="A122" s="2" t="s">
        <v>149</v>
      </c>
      <c r="B122" s="5" t="s">
        <v>17</v>
      </c>
      <c r="C122" s="17" t="s">
        <v>51</v>
      </c>
      <c r="D122" s="17" t="s">
        <v>38</v>
      </c>
      <c r="E122" s="6" t="s">
        <v>391</v>
      </c>
      <c r="F122" s="54"/>
      <c r="G122" s="48"/>
      <c r="H122" s="6"/>
      <c r="I122" s="18">
        <f t="shared" ref="I122:R122" si="45">I123+I125</f>
        <v>800</v>
      </c>
      <c r="J122" s="18">
        <f t="shared" si="45"/>
        <v>0</v>
      </c>
      <c r="K122" s="18">
        <f>K123+K125</f>
        <v>700</v>
      </c>
      <c r="L122" s="18">
        <f>L123+L125</f>
        <v>0</v>
      </c>
      <c r="M122" s="18">
        <f>M123+M125</f>
        <v>1500</v>
      </c>
      <c r="N122" s="18">
        <f>N123+N125</f>
        <v>0</v>
      </c>
      <c r="O122" s="18">
        <f t="shared" si="45"/>
        <v>800</v>
      </c>
      <c r="P122" s="18">
        <f t="shared" si="45"/>
        <v>0</v>
      </c>
      <c r="Q122" s="18">
        <f t="shared" si="45"/>
        <v>800</v>
      </c>
      <c r="R122" s="18">
        <f t="shared" si="45"/>
        <v>0</v>
      </c>
    </row>
    <row r="123" spans="1:19" ht="37.5" x14ac:dyDescent="0.2">
      <c r="A123" s="4" t="s">
        <v>335</v>
      </c>
      <c r="B123" s="5" t="s">
        <v>17</v>
      </c>
      <c r="C123" s="17" t="s">
        <v>51</v>
      </c>
      <c r="D123" s="17" t="s">
        <v>38</v>
      </c>
      <c r="E123" s="6" t="s">
        <v>391</v>
      </c>
      <c r="F123" s="7">
        <v>200</v>
      </c>
      <c r="G123" s="48"/>
      <c r="H123" s="6"/>
      <c r="I123" s="18">
        <f t="shared" ref="I123:R128" si="46">I124</f>
        <v>300</v>
      </c>
      <c r="J123" s="18">
        <f t="shared" si="46"/>
        <v>0</v>
      </c>
      <c r="K123" s="18">
        <f t="shared" si="46"/>
        <v>0</v>
      </c>
      <c r="L123" s="18">
        <f t="shared" si="46"/>
        <v>0</v>
      </c>
      <c r="M123" s="18">
        <f t="shared" si="46"/>
        <v>300</v>
      </c>
      <c r="N123" s="18">
        <f t="shared" si="46"/>
        <v>0</v>
      </c>
      <c r="O123" s="18">
        <f t="shared" si="46"/>
        <v>300</v>
      </c>
      <c r="P123" s="18">
        <f t="shared" si="46"/>
        <v>0</v>
      </c>
      <c r="Q123" s="18">
        <f t="shared" si="46"/>
        <v>300</v>
      </c>
      <c r="R123" s="18">
        <f t="shared" si="46"/>
        <v>0</v>
      </c>
    </row>
    <row r="124" spans="1:19" x14ac:dyDescent="0.2">
      <c r="A124" s="2" t="s">
        <v>64</v>
      </c>
      <c r="B124" s="5" t="s">
        <v>17</v>
      </c>
      <c r="C124" s="17" t="s">
        <v>51</v>
      </c>
      <c r="D124" s="17" t="s">
        <v>38</v>
      </c>
      <c r="E124" s="6" t="s">
        <v>391</v>
      </c>
      <c r="F124" s="7">
        <v>200</v>
      </c>
      <c r="G124" s="48" t="s">
        <v>30</v>
      </c>
      <c r="H124" s="6" t="s">
        <v>13</v>
      </c>
      <c r="I124" s="18">
        <f>Пр.9!J284</f>
        <v>300</v>
      </c>
      <c r="J124" s="18">
        <f>Пр.9!K284</f>
        <v>0</v>
      </c>
      <c r="K124" s="18">
        <f>Пр.9!L284</f>
        <v>0</v>
      </c>
      <c r="L124" s="18">
        <f>Пр.9!M284</f>
        <v>0</v>
      </c>
      <c r="M124" s="18">
        <f>Пр.9!N284</f>
        <v>300</v>
      </c>
      <c r="N124" s="18">
        <f>Пр.9!O284</f>
        <v>0</v>
      </c>
      <c r="O124" s="18">
        <f>Пр.9!P284</f>
        <v>300</v>
      </c>
      <c r="P124" s="18">
        <f>Пр.9!Q284</f>
        <v>0</v>
      </c>
      <c r="Q124" s="18">
        <f>Пр.9!R284</f>
        <v>300</v>
      </c>
      <c r="R124" s="18">
        <f>Пр.9!S284</f>
        <v>0</v>
      </c>
    </row>
    <row r="125" spans="1:19" ht="37.5" x14ac:dyDescent="0.2">
      <c r="A125" s="4" t="s">
        <v>339</v>
      </c>
      <c r="B125" s="5" t="s">
        <v>17</v>
      </c>
      <c r="C125" s="17" t="s">
        <v>51</v>
      </c>
      <c r="D125" s="17" t="s">
        <v>38</v>
      </c>
      <c r="E125" s="6" t="s">
        <v>391</v>
      </c>
      <c r="F125" s="7">
        <v>600</v>
      </c>
      <c r="G125" s="48"/>
      <c r="H125" s="6"/>
      <c r="I125" s="18">
        <f t="shared" si="46"/>
        <v>500</v>
      </c>
      <c r="J125" s="18">
        <f t="shared" si="46"/>
        <v>0</v>
      </c>
      <c r="K125" s="18">
        <f t="shared" si="46"/>
        <v>700</v>
      </c>
      <c r="L125" s="18">
        <f t="shared" si="46"/>
        <v>0</v>
      </c>
      <c r="M125" s="18">
        <f t="shared" si="46"/>
        <v>1200</v>
      </c>
      <c r="N125" s="18">
        <f t="shared" si="46"/>
        <v>0</v>
      </c>
      <c r="O125" s="18">
        <f t="shared" si="46"/>
        <v>500</v>
      </c>
      <c r="P125" s="18">
        <f t="shared" si="46"/>
        <v>0</v>
      </c>
      <c r="Q125" s="18">
        <f t="shared" si="46"/>
        <v>500</v>
      </c>
      <c r="R125" s="18">
        <f t="shared" si="46"/>
        <v>0</v>
      </c>
    </row>
    <row r="126" spans="1:19" x14ac:dyDescent="0.2">
      <c r="A126" s="2" t="s">
        <v>64</v>
      </c>
      <c r="B126" s="5" t="s">
        <v>17</v>
      </c>
      <c r="C126" s="17" t="s">
        <v>51</v>
      </c>
      <c r="D126" s="17" t="s">
        <v>38</v>
      </c>
      <c r="E126" s="6" t="s">
        <v>391</v>
      </c>
      <c r="F126" s="7">
        <v>600</v>
      </c>
      <c r="G126" s="48" t="s">
        <v>30</v>
      </c>
      <c r="H126" s="6" t="s">
        <v>13</v>
      </c>
      <c r="I126" s="18">
        <f>Пр.9!J285</f>
        <v>500</v>
      </c>
      <c r="J126" s="18">
        <f>Пр.9!K285</f>
        <v>0</v>
      </c>
      <c r="K126" s="18">
        <f>Пр.9!L285</f>
        <v>700</v>
      </c>
      <c r="L126" s="18">
        <f>Пр.9!M285</f>
        <v>0</v>
      </c>
      <c r="M126" s="18">
        <f>Пр.9!N285</f>
        <v>1200</v>
      </c>
      <c r="N126" s="18">
        <f>Пр.9!O285</f>
        <v>0</v>
      </c>
      <c r="O126" s="18">
        <f>Пр.9!P285</f>
        <v>500</v>
      </c>
      <c r="P126" s="18">
        <f>Пр.9!Q285</f>
        <v>0</v>
      </c>
      <c r="Q126" s="18">
        <f>Пр.9!R285</f>
        <v>500</v>
      </c>
      <c r="R126" s="18">
        <f>Пр.9!S285</f>
        <v>0</v>
      </c>
    </row>
    <row r="127" spans="1:19" x14ac:dyDescent="0.2">
      <c r="A127" s="2" t="s">
        <v>591</v>
      </c>
      <c r="B127" s="5" t="s">
        <v>17</v>
      </c>
      <c r="C127" s="17" t="s">
        <v>51</v>
      </c>
      <c r="D127" s="17" t="s">
        <v>38</v>
      </c>
      <c r="E127" s="6" t="s">
        <v>592</v>
      </c>
      <c r="F127" s="54"/>
      <c r="G127" s="48"/>
      <c r="H127" s="6"/>
      <c r="I127" s="18">
        <f t="shared" ref="I127:R127" si="47">I128</f>
        <v>1250</v>
      </c>
      <c r="J127" s="18">
        <f t="shared" si="47"/>
        <v>1250</v>
      </c>
      <c r="K127" s="18">
        <f t="shared" si="47"/>
        <v>0</v>
      </c>
      <c r="L127" s="18">
        <f t="shared" si="47"/>
        <v>0</v>
      </c>
      <c r="M127" s="18">
        <f t="shared" si="47"/>
        <v>1250</v>
      </c>
      <c r="N127" s="18">
        <f t="shared" si="47"/>
        <v>1250</v>
      </c>
      <c r="O127" s="18">
        <f t="shared" si="47"/>
        <v>0</v>
      </c>
      <c r="P127" s="18">
        <f t="shared" si="47"/>
        <v>0</v>
      </c>
      <c r="Q127" s="18">
        <f t="shared" si="47"/>
        <v>0</v>
      </c>
      <c r="R127" s="18">
        <f t="shared" si="47"/>
        <v>0</v>
      </c>
    </row>
    <row r="128" spans="1:19" ht="37.5" x14ac:dyDescent="0.2">
      <c r="A128" s="4" t="s">
        <v>339</v>
      </c>
      <c r="B128" s="5" t="s">
        <v>17</v>
      </c>
      <c r="C128" s="17" t="s">
        <v>51</v>
      </c>
      <c r="D128" s="17" t="s">
        <v>38</v>
      </c>
      <c r="E128" s="6" t="s">
        <v>592</v>
      </c>
      <c r="F128" s="7">
        <v>600</v>
      </c>
      <c r="G128" s="48"/>
      <c r="H128" s="6"/>
      <c r="I128" s="18">
        <f t="shared" si="46"/>
        <v>1250</v>
      </c>
      <c r="J128" s="18">
        <f t="shared" si="46"/>
        <v>1250</v>
      </c>
      <c r="K128" s="18">
        <f t="shared" si="46"/>
        <v>0</v>
      </c>
      <c r="L128" s="18">
        <f t="shared" si="46"/>
        <v>0</v>
      </c>
      <c r="M128" s="18">
        <f t="shared" si="46"/>
        <v>1250</v>
      </c>
      <c r="N128" s="18">
        <f t="shared" si="46"/>
        <v>1250</v>
      </c>
      <c r="O128" s="18">
        <f t="shared" si="46"/>
        <v>0</v>
      </c>
      <c r="P128" s="18">
        <f t="shared" si="46"/>
        <v>0</v>
      </c>
      <c r="Q128" s="18">
        <f t="shared" si="46"/>
        <v>0</v>
      </c>
      <c r="R128" s="18">
        <f t="shared" si="46"/>
        <v>0</v>
      </c>
    </row>
    <row r="129" spans="1:19" x14ac:dyDescent="0.2">
      <c r="A129" s="2" t="s">
        <v>64</v>
      </c>
      <c r="B129" s="5" t="s">
        <v>17</v>
      </c>
      <c r="C129" s="17" t="s">
        <v>51</v>
      </c>
      <c r="D129" s="17" t="s">
        <v>38</v>
      </c>
      <c r="E129" s="6" t="s">
        <v>592</v>
      </c>
      <c r="F129" s="7">
        <v>600</v>
      </c>
      <c r="G129" s="48" t="s">
        <v>30</v>
      </c>
      <c r="H129" s="6" t="s">
        <v>13</v>
      </c>
      <c r="I129" s="18">
        <f>Пр.9!J287</f>
        <v>1250</v>
      </c>
      <c r="J129" s="18">
        <f>Пр.9!K287</f>
        <v>1250</v>
      </c>
      <c r="K129" s="18">
        <f>Пр.9!L287</f>
        <v>0</v>
      </c>
      <c r="L129" s="18">
        <f>Пр.9!M287</f>
        <v>0</v>
      </c>
      <c r="M129" s="18">
        <f>Пр.9!N287</f>
        <v>1250</v>
      </c>
      <c r="N129" s="18">
        <f>Пр.9!O287</f>
        <v>1250</v>
      </c>
      <c r="O129" s="18">
        <f>Пр.9!P287</f>
        <v>0</v>
      </c>
      <c r="P129" s="18">
        <f>Пр.9!Q287</f>
        <v>0</v>
      </c>
      <c r="Q129" s="18">
        <f>Пр.9!R287</f>
        <v>0</v>
      </c>
      <c r="R129" s="18">
        <f>Пр.9!S287</f>
        <v>0</v>
      </c>
    </row>
    <row r="130" spans="1:19" x14ac:dyDescent="0.2">
      <c r="A130" s="52" t="s">
        <v>593</v>
      </c>
      <c r="B130" s="5" t="s">
        <v>17</v>
      </c>
      <c r="C130" s="17" t="s">
        <v>51</v>
      </c>
      <c r="D130" s="17" t="s">
        <v>38</v>
      </c>
      <c r="E130" s="6" t="s">
        <v>594</v>
      </c>
      <c r="F130" s="54"/>
      <c r="G130" s="48"/>
      <c r="H130" s="6"/>
      <c r="I130" s="18">
        <f t="shared" ref="I130:R130" si="48">I131</f>
        <v>784.7</v>
      </c>
      <c r="J130" s="18">
        <f t="shared" si="48"/>
        <v>784.7</v>
      </c>
      <c r="K130" s="18">
        <f t="shared" si="48"/>
        <v>0</v>
      </c>
      <c r="L130" s="18">
        <f t="shared" si="48"/>
        <v>0</v>
      </c>
      <c r="M130" s="18">
        <f t="shared" si="48"/>
        <v>784.7</v>
      </c>
      <c r="N130" s="18">
        <f t="shared" si="48"/>
        <v>784.7</v>
      </c>
      <c r="O130" s="18">
        <f t="shared" si="48"/>
        <v>0</v>
      </c>
      <c r="P130" s="18">
        <f t="shared" si="48"/>
        <v>0</v>
      </c>
      <c r="Q130" s="18">
        <f t="shared" si="48"/>
        <v>0</v>
      </c>
      <c r="R130" s="18">
        <f t="shared" si="48"/>
        <v>0</v>
      </c>
    </row>
    <row r="131" spans="1:19" ht="37.5" x14ac:dyDescent="0.2">
      <c r="A131" s="4" t="s">
        <v>339</v>
      </c>
      <c r="B131" s="5" t="s">
        <v>17</v>
      </c>
      <c r="C131" s="17" t="s">
        <v>51</v>
      </c>
      <c r="D131" s="17" t="s">
        <v>38</v>
      </c>
      <c r="E131" s="6" t="s">
        <v>594</v>
      </c>
      <c r="F131" s="7">
        <v>600</v>
      </c>
      <c r="G131" s="48"/>
      <c r="H131" s="6"/>
      <c r="I131" s="18">
        <f t="shared" ref="I131:R131" si="49">I132</f>
        <v>784.7</v>
      </c>
      <c r="J131" s="18">
        <f t="shared" si="49"/>
        <v>784.7</v>
      </c>
      <c r="K131" s="18">
        <f t="shared" si="49"/>
        <v>0</v>
      </c>
      <c r="L131" s="18">
        <f t="shared" si="49"/>
        <v>0</v>
      </c>
      <c r="M131" s="18">
        <f t="shared" si="49"/>
        <v>784.7</v>
      </c>
      <c r="N131" s="18">
        <f t="shared" si="49"/>
        <v>784.7</v>
      </c>
      <c r="O131" s="18">
        <f t="shared" si="49"/>
        <v>0</v>
      </c>
      <c r="P131" s="18">
        <f t="shared" si="49"/>
        <v>0</v>
      </c>
      <c r="Q131" s="18">
        <f t="shared" si="49"/>
        <v>0</v>
      </c>
      <c r="R131" s="18">
        <f t="shared" si="49"/>
        <v>0</v>
      </c>
    </row>
    <row r="132" spans="1:19" x14ac:dyDescent="0.2">
      <c r="A132" s="2" t="s">
        <v>64</v>
      </c>
      <c r="B132" s="5" t="s">
        <v>17</v>
      </c>
      <c r="C132" s="17" t="s">
        <v>51</v>
      </c>
      <c r="D132" s="17" t="s">
        <v>38</v>
      </c>
      <c r="E132" s="6" t="s">
        <v>594</v>
      </c>
      <c r="F132" s="7">
        <v>600</v>
      </c>
      <c r="G132" s="48" t="s">
        <v>30</v>
      </c>
      <c r="H132" s="6" t="s">
        <v>13</v>
      </c>
      <c r="I132" s="18">
        <f>Пр.9!J289</f>
        <v>784.7</v>
      </c>
      <c r="J132" s="18">
        <f>Пр.9!K289</f>
        <v>784.7</v>
      </c>
      <c r="K132" s="18">
        <f>Пр.9!L289</f>
        <v>0</v>
      </c>
      <c r="L132" s="18">
        <f>Пр.9!M289</f>
        <v>0</v>
      </c>
      <c r="M132" s="18">
        <f>Пр.9!N289</f>
        <v>784.7</v>
      </c>
      <c r="N132" s="18">
        <f>Пр.9!O289</f>
        <v>784.7</v>
      </c>
      <c r="O132" s="18">
        <f>Пр.9!P289</f>
        <v>0</v>
      </c>
      <c r="P132" s="18">
        <f>Пр.9!Q289</f>
        <v>0</v>
      </c>
      <c r="Q132" s="18">
        <f>Пр.9!R289</f>
        <v>0</v>
      </c>
      <c r="R132" s="18">
        <f>Пр.9!S289</f>
        <v>0</v>
      </c>
    </row>
    <row r="133" spans="1:19" ht="75" x14ac:dyDescent="0.2">
      <c r="A133" s="52" t="s">
        <v>595</v>
      </c>
      <c r="B133" s="5" t="s">
        <v>17</v>
      </c>
      <c r="C133" s="17" t="s">
        <v>51</v>
      </c>
      <c r="D133" s="17" t="s">
        <v>38</v>
      </c>
      <c r="E133" s="6" t="s">
        <v>596</v>
      </c>
      <c r="F133" s="54"/>
      <c r="G133" s="48"/>
      <c r="H133" s="6"/>
      <c r="I133" s="18">
        <f t="shared" ref="I133:R133" si="50">I134</f>
        <v>240</v>
      </c>
      <c r="J133" s="18">
        <f t="shared" si="50"/>
        <v>240</v>
      </c>
      <c r="K133" s="18">
        <f t="shared" si="50"/>
        <v>0</v>
      </c>
      <c r="L133" s="18">
        <f t="shared" si="50"/>
        <v>0</v>
      </c>
      <c r="M133" s="18">
        <f t="shared" si="50"/>
        <v>240</v>
      </c>
      <c r="N133" s="18">
        <f t="shared" si="50"/>
        <v>240</v>
      </c>
      <c r="O133" s="18">
        <f t="shared" si="50"/>
        <v>0</v>
      </c>
      <c r="P133" s="18">
        <f t="shared" si="50"/>
        <v>0</v>
      </c>
      <c r="Q133" s="18">
        <f t="shared" si="50"/>
        <v>0</v>
      </c>
      <c r="R133" s="18">
        <f t="shared" si="50"/>
        <v>0</v>
      </c>
    </row>
    <row r="134" spans="1:19" ht="37.5" x14ac:dyDescent="0.2">
      <c r="A134" s="4" t="s">
        <v>339</v>
      </c>
      <c r="B134" s="5" t="s">
        <v>17</v>
      </c>
      <c r="C134" s="17" t="s">
        <v>51</v>
      </c>
      <c r="D134" s="17" t="s">
        <v>38</v>
      </c>
      <c r="E134" s="6" t="s">
        <v>596</v>
      </c>
      <c r="F134" s="7">
        <v>600</v>
      </c>
      <c r="G134" s="48"/>
      <c r="H134" s="6"/>
      <c r="I134" s="18">
        <f t="shared" ref="I134:R134" si="51">I135</f>
        <v>240</v>
      </c>
      <c r="J134" s="18">
        <f t="shared" si="51"/>
        <v>240</v>
      </c>
      <c r="K134" s="18">
        <f t="shared" si="51"/>
        <v>0</v>
      </c>
      <c r="L134" s="18">
        <f t="shared" si="51"/>
        <v>0</v>
      </c>
      <c r="M134" s="18">
        <f t="shared" si="51"/>
        <v>240</v>
      </c>
      <c r="N134" s="18">
        <f t="shared" si="51"/>
        <v>240</v>
      </c>
      <c r="O134" s="18">
        <f t="shared" si="51"/>
        <v>0</v>
      </c>
      <c r="P134" s="18">
        <f t="shared" si="51"/>
        <v>0</v>
      </c>
      <c r="Q134" s="18">
        <f t="shared" si="51"/>
        <v>0</v>
      </c>
      <c r="R134" s="18">
        <f t="shared" si="51"/>
        <v>0</v>
      </c>
    </row>
    <row r="135" spans="1:19" x14ac:dyDescent="0.2">
      <c r="A135" s="2" t="s">
        <v>64</v>
      </c>
      <c r="B135" s="5" t="s">
        <v>17</v>
      </c>
      <c r="C135" s="17" t="s">
        <v>51</v>
      </c>
      <c r="D135" s="17" t="s">
        <v>38</v>
      </c>
      <c r="E135" s="6" t="s">
        <v>596</v>
      </c>
      <c r="F135" s="7">
        <v>600</v>
      </c>
      <c r="G135" s="48" t="s">
        <v>30</v>
      </c>
      <c r="H135" s="6" t="s">
        <v>13</v>
      </c>
      <c r="I135" s="18">
        <f>Пр.9!J291</f>
        <v>240</v>
      </c>
      <c r="J135" s="18">
        <f>Пр.9!K291</f>
        <v>240</v>
      </c>
      <c r="K135" s="18">
        <f>Пр.9!L291</f>
        <v>0</v>
      </c>
      <c r="L135" s="18">
        <f>Пр.9!M291</f>
        <v>0</v>
      </c>
      <c r="M135" s="18">
        <f>Пр.9!N291</f>
        <v>240</v>
      </c>
      <c r="N135" s="18">
        <f>Пр.9!O291</f>
        <v>240</v>
      </c>
      <c r="O135" s="18">
        <f>Пр.9!P291</f>
        <v>0</v>
      </c>
      <c r="P135" s="18">
        <f>Пр.9!Q291</f>
        <v>0</v>
      </c>
      <c r="Q135" s="18">
        <f>Пр.9!R291</f>
        <v>0</v>
      </c>
      <c r="R135" s="18">
        <f>Пр.9!S291</f>
        <v>0</v>
      </c>
    </row>
    <row r="136" spans="1:19" s="34" customFormat="1" ht="37.5" x14ac:dyDescent="0.2">
      <c r="A136" s="49" t="s">
        <v>417</v>
      </c>
      <c r="B136" s="37" t="s">
        <v>17</v>
      </c>
      <c r="C136" s="38" t="s">
        <v>51</v>
      </c>
      <c r="D136" s="38" t="s">
        <v>16</v>
      </c>
      <c r="E136" s="39" t="s">
        <v>74</v>
      </c>
      <c r="F136" s="53"/>
      <c r="G136" s="51"/>
      <c r="H136" s="39"/>
      <c r="I136" s="43">
        <f t="shared" ref="I136:R136" si="52">I137+I140+I143</f>
        <v>76012.7</v>
      </c>
      <c r="J136" s="43">
        <f t="shared" si="52"/>
        <v>15355.5</v>
      </c>
      <c r="K136" s="43">
        <f>K137+K140+K143</f>
        <v>0</v>
      </c>
      <c r="L136" s="43">
        <f>L137+L140+L143</f>
        <v>0</v>
      </c>
      <c r="M136" s="43">
        <f>M137+M140+M143</f>
        <v>76012.7</v>
      </c>
      <c r="N136" s="43">
        <f>N137+N140+N143</f>
        <v>15355.5</v>
      </c>
      <c r="O136" s="43">
        <f t="shared" si="52"/>
        <v>62905.100000000006</v>
      </c>
      <c r="P136" s="43">
        <f t="shared" si="52"/>
        <v>0</v>
      </c>
      <c r="Q136" s="43">
        <f t="shared" si="52"/>
        <v>65550.8</v>
      </c>
      <c r="R136" s="43">
        <f t="shared" si="52"/>
        <v>0</v>
      </c>
      <c r="S136" s="265"/>
    </row>
    <row r="137" spans="1:19" x14ac:dyDescent="0.2">
      <c r="A137" s="52" t="s">
        <v>430</v>
      </c>
      <c r="B137" s="5" t="s">
        <v>17</v>
      </c>
      <c r="C137" s="17" t="s">
        <v>51</v>
      </c>
      <c r="D137" s="17" t="s">
        <v>16</v>
      </c>
      <c r="E137" s="6" t="s">
        <v>79</v>
      </c>
      <c r="F137" s="54"/>
      <c r="G137" s="48"/>
      <c r="H137" s="6"/>
      <c r="I137" s="18">
        <f t="shared" ref="I137:R138" si="53">I138</f>
        <v>33006.699999999997</v>
      </c>
      <c r="J137" s="18">
        <f t="shared" si="53"/>
        <v>0</v>
      </c>
      <c r="K137" s="18">
        <f t="shared" si="53"/>
        <v>0</v>
      </c>
      <c r="L137" s="18">
        <f t="shared" si="53"/>
        <v>0</v>
      </c>
      <c r="M137" s="18">
        <f t="shared" si="53"/>
        <v>33006.699999999997</v>
      </c>
      <c r="N137" s="18">
        <f t="shared" si="53"/>
        <v>0</v>
      </c>
      <c r="O137" s="18">
        <f t="shared" si="53"/>
        <v>34129.300000000003</v>
      </c>
      <c r="P137" s="18">
        <f t="shared" si="53"/>
        <v>0</v>
      </c>
      <c r="Q137" s="18">
        <f t="shared" si="53"/>
        <v>35645.800000000003</v>
      </c>
      <c r="R137" s="18">
        <f t="shared" si="53"/>
        <v>0</v>
      </c>
    </row>
    <row r="138" spans="1:19" ht="37.5" x14ac:dyDescent="0.2">
      <c r="A138" s="4" t="s">
        <v>339</v>
      </c>
      <c r="B138" s="5" t="s">
        <v>17</v>
      </c>
      <c r="C138" s="17" t="s">
        <v>51</v>
      </c>
      <c r="D138" s="17" t="s">
        <v>16</v>
      </c>
      <c r="E138" s="6" t="s">
        <v>79</v>
      </c>
      <c r="F138" s="7">
        <v>600</v>
      </c>
      <c r="G138" s="48"/>
      <c r="H138" s="6"/>
      <c r="I138" s="18">
        <f t="shared" si="53"/>
        <v>33006.699999999997</v>
      </c>
      <c r="J138" s="18">
        <f t="shared" si="53"/>
        <v>0</v>
      </c>
      <c r="K138" s="18">
        <f t="shared" si="53"/>
        <v>0</v>
      </c>
      <c r="L138" s="18">
        <f t="shared" si="53"/>
        <v>0</v>
      </c>
      <c r="M138" s="18">
        <f t="shared" si="53"/>
        <v>33006.699999999997</v>
      </c>
      <c r="N138" s="18">
        <f t="shared" si="53"/>
        <v>0</v>
      </c>
      <c r="O138" s="18">
        <f t="shared" si="53"/>
        <v>34129.300000000003</v>
      </c>
      <c r="P138" s="18">
        <f t="shared" si="53"/>
        <v>0</v>
      </c>
      <c r="Q138" s="18">
        <f t="shared" si="53"/>
        <v>35645.800000000003</v>
      </c>
      <c r="R138" s="18">
        <f t="shared" si="53"/>
        <v>0</v>
      </c>
    </row>
    <row r="139" spans="1:19" x14ac:dyDescent="0.2">
      <c r="A139" s="2" t="s">
        <v>64</v>
      </c>
      <c r="B139" s="5" t="s">
        <v>17</v>
      </c>
      <c r="C139" s="17" t="s">
        <v>51</v>
      </c>
      <c r="D139" s="17" t="s">
        <v>16</v>
      </c>
      <c r="E139" s="6" t="s">
        <v>79</v>
      </c>
      <c r="F139" s="7">
        <v>600</v>
      </c>
      <c r="G139" s="48" t="s">
        <v>30</v>
      </c>
      <c r="H139" s="6" t="s">
        <v>13</v>
      </c>
      <c r="I139" s="18">
        <f>Пр.9!J294</f>
        <v>33006.699999999997</v>
      </c>
      <c r="J139" s="18">
        <f>Пр.9!K294</f>
        <v>0</v>
      </c>
      <c r="K139" s="18">
        <f>Пр.9!L294</f>
        <v>0</v>
      </c>
      <c r="L139" s="18">
        <f>Пр.9!M294</f>
        <v>0</v>
      </c>
      <c r="M139" s="18">
        <f>Пр.9!N294</f>
        <v>33006.699999999997</v>
      </c>
      <c r="N139" s="18">
        <f>Пр.9!O294</f>
        <v>0</v>
      </c>
      <c r="O139" s="18">
        <f>Пр.9!P294</f>
        <v>34129.300000000003</v>
      </c>
      <c r="P139" s="18">
        <f>Пр.9!Q294</f>
        <v>0</v>
      </c>
      <c r="Q139" s="18">
        <f>Пр.9!R294</f>
        <v>35645.800000000003</v>
      </c>
      <c r="R139" s="18">
        <f>Пр.9!S294</f>
        <v>0</v>
      </c>
    </row>
    <row r="140" spans="1:19" ht="37.5" x14ac:dyDescent="0.2">
      <c r="A140" s="2" t="s">
        <v>415</v>
      </c>
      <c r="B140" s="5" t="s">
        <v>17</v>
      </c>
      <c r="C140" s="17" t="s">
        <v>51</v>
      </c>
      <c r="D140" s="17" t="s">
        <v>16</v>
      </c>
      <c r="E140" s="6" t="s">
        <v>416</v>
      </c>
      <c r="F140" s="54"/>
      <c r="G140" s="48"/>
      <c r="H140" s="6"/>
      <c r="I140" s="18">
        <f t="shared" ref="I140:R141" si="54">I141</f>
        <v>12644</v>
      </c>
      <c r="J140" s="18">
        <f t="shared" si="54"/>
        <v>0</v>
      </c>
      <c r="K140" s="18">
        <f t="shared" si="54"/>
        <v>0</v>
      </c>
      <c r="L140" s="18">
        <f t="shared" si="54"/>
        <v>0</v>
      </c>
      <c r="M140" s="18">
        <f t="shared" si="54"/>
        <v>12644</v>
      </c>
      <c r="N140" s="18">
        <f t="shared" si="54"/>
        <v>0</v>
      </c>
      <c r="O140" s="18">
        <f t="shared" si="54"/>
        <v>13169</v>
      </c>
      <c r="P140" s="18">
        <f t="shared" si="54"/>
        <v>0</v>
      </c>
      <c r="Q140" s="18">
        <f t="shared" si="54"/>
        <v>13674</v>
      </c>
      <c r="R140" s="18">
        <f t="shared" si="54"/>
        <v>0</v>
      </c>
    </row>
    <row r="141" spans="1:19" ht="75" x14ac:dyDescent="0.2">
      <c r="A141" s="2" t="s">
        <v>334</v>
      </c>
      <c r="B141" s="5" t="s">
        <v>17</v>
      </c>
      <c r="C141" s="17" t="s">
        <v>51</v>
      </c>
      <c r="D141" s="17" t="s">
        <v>16</v>
      </c>
      <c r="E141" s="6" t="s">
        <v>416</v>
      </c>
      <c r="F141" s="7">
        <v>100</v>
      </c>
      <c r="G141" s="48"/>
      <c r="H141" s="6"/>
      <c r="I141" s="18">
        <f t="shared" si="54"/>
        <v>12644</v>
      </c>
      <c r="J141" s="18">
        <f t="shared" si="54"/>
        <v>0</v>
      </c>
      <c r="K141" s="18">
        <f t="shared" si="54"/>
        <v>0</v>
      </c>
      <c r="L141" s="18">
        <f t="shared" si="54"/>
        <v>0</v>
      </c>
      <c r="M141" s="18">
        <f t="shared" si="54"/>
        <v>12644</v>
      </c>
      <c r="N141" s="18">
        <f t="shared" si="54"/>
        <v>0</v>
      </c>
      <c r="O141" s="18">
        <f t="shared" si="54"/>
        <v>13169</v>
      </c>
      <c r="P141" s="18">
        <f t="shared" si="54"/>
        <v>0</v>
      </c>
      <c r="Q141" s="18">
        <f t="shared" si="54"/>
        <v>13674</v>
      </c>
      <c r="R141" s="18">
        <f t="shared" si="54"/>
        <v>0</v>
      </c>
    </row>
    <row r="142" spans="1:19" x14ac:dyDescent="0.2">
      <c r="A142" s="4" t="s">
        <v>23</v>
      </c>
      <c r="B142" s="5" t="s">
        <v>17</v>
      </c>
      <c r="C142" s="17" t="s">
        <v>51</v>
      </c>
      <c r="D142" s="17" t="s">
        <v>16</v>
      </c>
      <c r="E142" s="6" t="s">
        <v>416</v>
      </c>
      <c r="F142" s="7">
        <v>100</v>
      </c>
      <c r="G142" s="48" t="s">
        <v>13</v>
      </c>
      <c r="H142" s="6">
        <v>13</v>
      </c>
      <c r="I142" s="18">
        <f>Пр.9!J36</f>
        <v>12644</v>
      </c>
      <c r="J142" s="18">
        <f>Пр.9!K36</f>
        <v>0</v>
      </c>
      <c r="K142" s="18">
        <f>Пр.9!L36</f>
        <v>0</v>
      </c>
      <c r="L142" s="18">
        <f>Пр.9!M36</f>
        <v>0</v>
      </c>
      <c r="M142" s="18">
        <f>Пр.9!N36</f>
        <v>12644</v>
      </c>
      <c r="N142" s="18">
        <f>Пр.9!O36</f>
        <v>0</v>
      </c>
      <c r="O142" s="18">
        <f>Пр.9!P36</f>
        <v>13169</v>
      </c>
      <c r="P142" s="18">
        <f>Пр.9!Q36</f>
        <v>0</v>
      </c>
      <c r="Q142" s="18">
        <f>Пр.9!R36</f>
        <v>13674</v>
      </c>
      <c r="R142" s="18">
        <f>Пр.9!S36</f>
        <v>0</v>
      </c>
    </row>
    <row r="143" spans="1:19" ht="112.5" x14ac:dyDescent="0.2">
      <c r="A143" s="317" t="s">
        <v>574</v>
      </c>
      <c r="B143" s="5" t="s">
        <v>17</v>
      </c>
      <c r="C143" s="17" t="s">
        <v>51</v>
      </c>
      <c r="D143" s="17" t="s">
        <v>16</v>
      </c>
      <c r="E143" s="6" t="s">
        <v>385</v>
      </c>
      <c r="F143" s="54"/>
      <c r="G143" s="48"/>
      <c r="H143" s="6"/>
      <c r="I143" s="18">
        <f t="shared" ref="I143:R144" si="55">I144</f>
        <v>30362</v>
      </c>
      <c r="J143" s="18">
        <f t="shared" si="55"/>
        <v>15355.5</v>
      </c>
      <c r="K143" s="18">
        <f t="shared" si="55"/>
        <v>0</v>
      </c>
      <c r="L143" s="18">
        <f t="shared" si="55"/>
        <v>0</v>
      </c>
      <c r="M143" s="18">
        <f t="shared" si="55"/>
        <v>30362</v>
      </c>
      <c r="N143" s="18">
        <f t="shared" si="55"/>
        <v>15355.5</v>
      </c>
      <c r="O143" s="18">
        <f t="shared" si="55"/>
        <v>15606.8</v>
      </c>
      <c r="P143" s="18">
        <f t="shared" si="55"/>
        <v>0</v>
      </c>
      <c r="Q143" s="18">
        <f t="shared" si="55"/>
        <v>16231</v>
      </c>
      <c r="R143" s="18">
        <f t="shared" si="55"/>
        <v>0</v>
      </c>
    </row>
    <row r="144" spans="1:19" ht="37.5" x14ac:dyDescent="0.2">
      <c r="A144" s="4" t="s">
        <v>339</v>
      </c>
      <c r="B144" s="5" t="s">
        <v>17</v>
      </c>
      <c r="C144" s="17" t="s">
        <v>51</v>
      </c>
      <c r="D144" s="17" t="s">
        <v>16</v>
      </c>
      <c r="E144" s="6" t="s">
        <v>385</v>
      </c>
      <c r="F144" s="7">
        <v>600</v>
      </c>
      <c r="G144" s="48"/>
      <c r="H144" s="6"/>
      <c r="I144" s="18">
        <f t="shared" si="55"/>
        <v>30362</v>
      </c>
      <c r="J144" s="18">
        <f t="shared" si="55"/>
        <v>15355.5</v>
      </c>
      <c r="K144" s="18">
        <f t="shared" si="55"/>
        <v>0</v>
      </c>
      <c r="L144" s="18">
        <f t="shared" si="55"/>
        <v>0</v>
      </c>
      <c r="M144" s="18">
        <f t="shared" si="55"/>
        <v>30362</v>
      </c>
      <c r="N144" s="18">
        <f t="shared" si="55"/>
        <v>15355.5</v>
      </c>
      <c r="O144" s="18">
        <f t="shared" si="55"/>
        <v>15606.8</v>
      </c>
      <c r="P144" s="18">
        <f t="shared" si="55"/>
        <v>0</v>
      </c>
      <c r="Q144" s="18">
        <f t="shared" si="55"/>
        <v>16231</v>
      </c>
      <c r="R144" s="18">
        <f t="shared" si="55"/>
        <v>0</v>
      </c>
    </row>
    <row r="145" spans="1:19" x14ac:dyDescent="0.2">
      <c r="A145" s="2" t="s">
        <v>64</v>
      </c>
      <c r="B145" s="5" t="s">
        <v>17</v>
      </c>
      <c r="C145" s="17" t="s">
        <v>51</v>
      </c>
      <c r="D145" s="17" t="s">
        <v>16</v>
      </c>
      <c r="E145" s="6" t="s">
        <v>385</v>
      </c>
      <c r="F145" s="7">
        <v>600</v>
      </c>
      <c r="G145" s="48" t="s">
        <v>30</v>
      </c>
      <c r="H145" s="6" t="s">
        <v>13</v>
      </c>
      <c r="I145" s="18">
        <f>Пр.9!J296</f>
        <v>30362</v>
      </c>
      <c r="J145" s="18">
        <f>Пр.9!K296</f>
        <v>15355.5</v>
      </c>
      <c r="K145" s="18">
        <f>Пр.9!L296</f>
        <v>0</v>
      </c>
      <c r="L145" s="18">
        <f>Пр.9!M296</f>
        <v>0</v>
      </c>
      <c r="M145" s="18">
        <f>Пр.9!N296</f>
        <v>30362</v>
      </c>
      <c r="N145" s="18">
        <f>Пр.9!O296</f>
        <v>15355.5</v>
      </c>
      <c r="O145" s="18">
        <f>Пр.9!P296</f>
        <v>15606.8</v>
      </c>
      <c r="P145" s="18">
        <f>Пр.9!Q296</f>
        <v>0</v>
      </c>
      <c r="Q145" s="18">
        <f>Пр.9!R296</f>
        <v>16231</v>
      </c>
      <c r="R145" s="18">
        <f>Пр.9!S296</f>
        <v>0</v>
      </c>
    </row>
    <row r="146" spans="1:19" s="34" customFormat="1" ht="37.5" x14ac:dyDescent="0.2">
      <c r="A146" s="49" t="s">
        <v>173</v>
      </c>
      <c r="B146" s="37" t="s">
        <v>35</v>
      </c>
      <c r="C146" s="38" t="s">
        <v>51</v>
      </c>
      <c r="D146" s="38" t="s">
        <v>14</v>
      </c>
      <c r="E146" s="39" t="s">
        <v>74</v>
      </c>
      <c r="F146" s="53"/>
      <c r="G146" s="51"/>
      <c r="H146" s="39"/>
      <c r="I146" s="43">
        <f t="shared" ref="I146:R146" si="56">I147+I166</f>
        <v>68257.8</v>
      </c>
      <c r="J146" s="43">
        <f t="shared" si="56"/>
        <v>2729.5</v>
      </c>
      <c r="K146" s="43">
        <f>K147+K166</f>
        <v>2292.1</v>
      </c>
      <c r="L146" s="43">
        <f>L147+L166</f>
        <v>1665</v>
      </c>
      <c r="M146" s="43">
        <f>M147+M166</f>
        <v>70549.900000000009</v>
      </c>
      <c r="N146" s="43">
        <f>N147+N166</f>
        <v>4394.5</v>
      </c>
      <c r="O146" s="43">
        <f t="shared" si="56"/>
        <v>55877.4</v>
      </c>
      <c r="P146" s="43">
        <f t="shared" si="56"/>
        <v>1665</v>
      </c>
      <c r="Q146" s="43">
        <f t="shared" si="56"/>
        <v>55921.599999999999</v>
      </c>
      <c r="R146" s="43">
        <f t="shared" si="56"/>
        <v>1665</v>
      </c>
      <c r="S146" s="265"/>
    </row>
    <row r="147" spans="1:19" s="34" customFormat="1" ht="37.5" x14ac:dyDescent="0.2">
      <c r="A147" s="49" t="s">
        <v>117</v>
      </c>
      <c r="B147" s="37" t="s">
        <v>35</v>
      </c>
      <c r="C147" s="38" t="s">
        <v>52</v>
      </c>
      <c r="D147" s="38" t="s">
        <v>14</v>
      </c>
      <c r="E147" s="39" t="s">
        <v>74</v>
      </c>
      <c r="F147" s="40"/>
      <c r="G147" s="51"/>
      <c r="H147" s="39"/>
      <c r="I147" s="43">
        <f>I148+I158+I162</f>
        <v>57477.4</v>
      </c>
      <c r="J147" s="43">
        <f t="shared" ref="J147:R147" si="57">J148+J158+J162</f>
        <v>1729.5</v>
      </c>
      <c r="K147" s="43">
        <f t="shared" si="57"/>
        <v>1845</v>
      </c>
      <c r="L147" s="43">
        <f t="shared" si="57"/>
        <v>1665</v>
      </c>
      <c r="M147" s="43">
        <f t="shared" si="57"/>
        <v>59322.400000000001</v>
      </c>
      <c r="N147" s="43">
        <f t="shared" si="57"/>
        <v>3394.5</v>
      </c>
      <c r="O147" s="43">
        <f t="shared" si="57"/>
        <v>55877.4</v>
      </c>
      <c r="P147" s="43">
        <f t="shared" si="57"/>
        <v>1665</v>
      </c>
      <c r="Q147" s="43">
        <f t="shared" si="57"/>
        <v>55921.599999999999</v>
      </c>
      <c r="R147" s="43">
        <f t="shared" si="57"/>
        <v>1665</v>
      </c>
      <c r="S147" s="265"/>
    </row>
    <row r="148" spans="1:19" s="34" customFormat="1" ht="37.5" x14ac:dyDescent="0.2">
      <c r="A148" s="49" t="s">
        <v>118</v>
      </c>
      <c r="B148" s="37" t="s">
        <v>35</v>
      </c>
      <c r="C148" s="38" t="s">
        <v>52</v>
      </c>
      <c r="D148" s="38" t="s">
        <v>13</v>
      </c>
      <c r="E148" s="39" t="s">
        <v>74</v>
      </c>
      <c r="F148" s="40"/>
      <c r="G148" s="51"/>
      <c r="H148" s="39"/>
      <c r="I148" s="43">
        <f>I149+I152+I155</f>
        <v>55603.1</v>
      </c>
      <c r="J148" s="43">
        <f t="shared" ref="J148:R148" si="58">J149+J152+J155</f>
        <v>0</v>
      </c>
      <c r="K148" s="43">
        <f t="shared" si="58"/>
        <v>180</v>
      </c>
      <c r="L148" s="43">
        <f t="shared" si="58"/>
        <v>0</v>
      </c>
      <c r="M148" s="43">
        <f t="shared" si="58"/>
        <v>55783.1</v>
      </c>
      <c r="N148" s="43">
        <f t="shared" si="58"/>
        <v>0</v>
      </c>
      <c r="O148" s="43">
        <f t="shared" si="58"/>
        <v>54067.6</v>
      </c>
      <c r="P148" s="43">
        <f t="shared" si="58"/>
        <v>0</v>
      </c>
      <c r="Q148" s="43">
        <f t="shared" si="58"/>
        <v>54071.6</v>
      </c>
      <c r="R148" s="43">
        <f t="shared" si="58"/>
        <v>0</v>
      </c>
      <c r="S148" s="265"/>
    </row>
    <row r="149" spans="1:19" s="34" customFormat="1" x14ac:dyDescent="0.2">
      <c r="A149" s="52" t="s">
        <v>430</v>
      </c>
      <c r="B149" s="5" t="s">
        <v>35</v>
      </c>
      <c r="C149" s="17" t="s">
        <v>52</v>
      </c>
      <c r="D149" s="17" t="s">
        <v>13</v>
      </c>
      <c r="E149" s="6" t="s">
        <v>79</v>
      </c>
      <c r="F149" s="54"/>
      <c r="G149" s="48"/>
      <c r="H149" s="6"/>
      <c r="I149" s="18">
        <f t="shared" ref="I149:R150" si="59">I150</f>
        <v>50925.4</v>
      </c>
      <c r="J149" s="18">
        <f t="shared" si="59"/>
        <v>0</v>
      </c>
      <c r="K149" s="18">
        <f t="shared" si="59"/>
        <v>0</v>
      </c>
      <c r="L149" s="18">
        <f t="shared" si="59"/>
        <v>0</v>
      </c>
      <c r="M149" s="18">
        <f t="shared" si="59"/>
        <v>50925.4</v>
      </c>
      <c r="N149" s="18">
        <f t="shared" si="59"/>
        <v>0</v>
      </c>
      <c r="O149" s="18">
        <f t="shared" si="59"/>
        <v>52156.1</v>
      </c>
      <c r="P149" s="18">
        <f t="shared" si="59"/>
        <v>0</v>
      </c>
      <c r="Q149" s="18">
        <f t="shared" si="59"/>
        <v>52494.5</v>
      </c>
      <c r="R149" s="18">
        <f t="shared" si="59"/>
        <v>0</v>
      </c>
      <c r="S149" s="265"/>
    </row>
    <row r="150" spans="1:19" s="34" customFormat="1" ht="37.5" x14ac:dyDescent="0.2">
      <c r="A150" s="4" t="s">
        <v>339</v>
      </c>
      <c r="B150" s="5" t="s">
        <v>35</v>
      </c>
      <c r="C150" s="17" t="s">
        <v>52</v>
      </c>
      <c r="D150" s="17" t="s">
        <v>13</v>
      </c>
      <c r="E150" s="6" t="s">
        <v>79</v>
      </c>
      <c r="F150" s="7">
        <v>600</v>
      </c>
      <c r="G150" s="48"/>
      <c r="H150" s="6"/>
      <c r="I150" s="18">
        <f t="shared" si="59"/>
        <v>50925.4</v>
      </c>
      <c r="J150" s="18">
        <f t="shared" si="59"/>
        <v>0</v>
      </c>
      <c r="K150" s="18">
        <f t="shared" si="59"/>
        <v>0</v>
      </c>
      <c r="L150" s="18">
        <f t="shared" si="59"/>
        <v>0</v>
      </c>
      <c r="M150" s="18">
        <f t="shared" si="59"/>
        <v>50925.4</v>
      </c>
      <c r="N150" s="18">
        <f t="shared" si="59"/>
        <v>0</v>
      </c>
      <c r="O150" s="18">
        <f t="shared" si="59"/>
        <v>52156.1</v>
      </c>
      <c r="P150" s="18">
        <f t="shared" si="59"/>
        <v>0</v>
      </c>
      <c r="Q150" s="18">
        <f t="shared" si="59"/>
        <v>52494.5</v>
      </c>
      <c r="R150" s="18">
        <f t="shared" si="59"/>
        <v>0</v>
      </c>
      <c r="S150" s="265"/>
    </row>
    <row r="151" spans="1:19" s="34" customFormat="1" x14ac:dyDescent="0.2">
      <c r="A151" s="2" t="s">
        <v>47</v>
      </c>
      <c r="B151" s="5" t="s">
        <v>35</v>
      </c>
      <c r="C151" s="17" t="s">
        <v>52</v>
      </c>
      <c r="D151" s="17" t="s">
        <v>13</v>
      </c>
      <c r="E151" s="6" t="s">
        <v>79</v>
      </c>
      <c r="F151" s="7">
        <v>600</v>
      </c>
      <c r="G151" s="48" t="s">
        <v>22</v>
      </c>
      <c r="H151" s="6" t="s">
        <v>13</v>
      </c>
      <c r="I151" s="18">
        <f>Пр.9!J315</f>
        <v>50925.4</v>
      </c>
      <c r="J151" s="18">
        <f>Пр.9!K315</f>
        <v>0</v>
      </c>
      <c r="K151" s="18">
        <f>Пр.9!L315</f>
        <v>0</v>
      </c>
      <c r="L151" s="18">
        <f>Пр.9!M315</f>
        <v>0</v>
      </c>
      <c r="M151" s="18">
        <f>Пр.9!N315</f>
        <v>50925.4</v>
      </c>
      <c r="N151" s="18">
        <f>Пр.9!O315</f>
        <v>0</v>
      </c>
      <c r="O151" s="18">
        <f>Пр.9!P315</f>
        <v>52156.1</v>
      </c>
      <c r="P151" s="18">
        <f>Пр.9!Q315</f>
        <v>0</v>
      </c>
      <c r="Q151" s="18">
        <f>Пр.9!R315</f>
        <v>52494.5</v>
      </c>
      <c r="R151" s="18">
        <f>Пр.9!S315</f>
        <v>0</v>
      </c>
      <c r="S151" s="265"/>
    </row>
    <row r="152" spans="1:19" s="34" customFormat="1" ht="37.5" x14ac:dyDescent="0.2">
      <c r="A152" s="52" t="s">
        <v>422</v>
      </c>
      <c r="B152" s="5" t="s">
        <v>35</v>
      </c>
      <c r="C152" s="17" t="s">
        <v>52</v>
      </c>
      <c r="D152" s="17" t="s">
        <v>13</v>
      </c>
      <c r="E152" s="6" t="s">
        <v>82</v>
      </c>
      <c r="F152" s="54"/>
      <c r="G152" s="48"/>
      <c r="H152" s="6"/>
      <c r="I152" s="18">
        <f t="shared" ref="I152:R156" si="60">I153</f>
        <v>4377.7</v>
      </c>
      <c r="J152" s="18">
        <f t="shared" si="60"/>
        <v>0</v>
      </c>
      <c r="K152" s="18">
        <f t="shared" si="60"/>
        <v>180</v>
      </c>
      <c r="L152" s="18">
        <f t="shared" si="60"/>
        <v>0</v>
      </c>
      <c r="M152" s="18">
        <f t="shared" si="60"/>
        <v>4557.7</v>
      </c>
      <c r="N152" s="18">
        <f t="shared" si="60"/>
        <v>0</v>
      </c>
      <c r="O152" s="18">
        <f t="shared" si="60"/>
        <v>1911.5000000000002</v>
      </c>
      <c r="P152" s="18">
        <f t="shared" si="60"/>
        <v>0</v>
      </c>
      <c r="Q152" s="18">
        <f t="shared" si="60"/>
        <v>1577.1</v>
      </c>
      <c r="R152" s="18">
        <f t="shared" si="60"/>
        <v>0</v>
      </c>
      <c r="S152" s="265"/>
    </row>
    <row r="153" spans="1:19" s="34" customFormat="1" ht="37.5" x14ac:dyDescent="0.2">
      <c r="A153" s="4" t="s">
        <v>339</v>
      </c>
      <c r="B153" s="5" t="s">
        <v>35</v>
      </c>
      <c r="C153" s="17" t="s">
        <v>52</v>
      </c>
      <c r="D153" s="17" t="s">
        <v>13</v>
      </c>
      <c r="E153" s="6" t="s">
        <v>82</v>
      </c>
      <c r="F153" s="7">
        <v>600</v>
      </c>
      <c r="G153" s="48"/>
      <c r="H153" s="6"/>
      <c r="I153" s="18">
        <f t="shared" si="60"/>
        <v>4377.7</v>
      </c>
      <c r="J153" s="18">
        <f t="shared" si="60"/>
        <v>0</v>
      </c>
      <c r="K153" s="18">
        <f t="shared" si="60"/>
        <v>180</v>
      </c>
      <c r="L153" s="18">
        <f t="shared" si="60"/>
        <v>0</v>
      </c>
      <c r="M153" s="18">
        <f t="shared" si="60"/>
        <v>4557.7</v>
      </c>
      <c r="N153" s="18">
        <f t="shared" si="60"/>
        <v>0</v>
      </c>
      <c r="O153" s="18">
        <f t="shared" si="60"/>
        <v>1911.5000000000002</v>
      </c>
      <c r="P153" s="18">
        <f t="shared" si="60"/>
        <v>0</v>
      </c>
      <c r="Q153" s="18">
        <f t="shared" si="60"/>
        <v>1577.1</v>
      </c>
      <c r="R153" s="18">
        <f t="shared" si="60"/>
        <v>0</v>
      </c>
      <c r="S153" s="265"/>
    </row>
    <row r="154" spans="1:19" s="34" customFormat="1" x14ac:dyDescent="0.2">
      <c r="A154" s="2" t="s">
        <v>47</v>
      </c>
      <c r="B154" s="5" t="s">
        <v>35</v>
      </c>
      <c r="C154" s="17" t="s">
        <v>52</v>
      </c>
      <c r="D154" s="17" t="s">
        <v>13</v>
      </c>
      <c r="E154" s="6" t="s">
        <v>82</v>
      </c>
      <c r="F154" s="7">
        <v>600</v>
      </c>
      <c r="G154" s="48" t="s">
        <v>22</v>
      </c>
      <c r="H154" s="6" t="s">
        <v>13</v>
      </c>
      <c r="I154" s="18">
        <f>Пр.9!J317</f>
        <v>4377.7</v>
      </c>
      <c r="J154" s="18">
        <f>Пр.9!K317</f>
        <v>0</v>
      </c>
      <c r="K154" s="18">
        <f>Пр.9!L317</f>
        <v>180</v>
      </c>
      <c r="L154" s="18">
        <f>Пр.9!M317</f>
        <v>0</v>
      </c>
      <c r="M154" s="18">
        <f>Пр.9!N317</f>
        <v>4557.7</v>
      </c>
      <c r="N154" s="18">
        <f>Пр.9!O317</f>
        <v>0</v>
      </c>
      <c r="O154" s="18">
        <f>Пр.9!P317</f>
        <v>1911.5000000000002</v>
      </c>
      <c r="P154" s="18">
        <f>Пр.9!Q317</f>
        <v>0</v>
      </c>
      <c r="Q154" s="18">
        <f>Пр.9!R317</f>
        <v>1577.1</v>
      </c>
      <c r="R154" s="18">
        <f>Пр.9!S317</f>
        <v>0</v>
      </c>
      <c r="S154" s="265"/>
    </row>
    <row r="155" spans="1:19" s="34" customFormat="1" ht="93.75" x14ac:dyDescent="0.2">
      <c r="A155" s="4" t="s">
        <v>733</v>
      </c>
      <c r="B155" s="5" t="s">
        <v>35</v>
      </c>
      <c r="C155" s="17" t="s">
        <v>52</v>
      </c>
      <c r="D155" s="17" t="s">
        <v>13</v>
      </c>
      <c r="E155" s="6" t="s">
        <v>732</v>
      </c>
      <c r="F155" s="54"/>
      <c r="G155" s="48"/>
      <c r="H155" s="6"/>
      <c r="I155" s="18">
        <f t="shared" si="60"/>
        <v>300</v>
      </c>
      <c r="J155" s="18">
        <f t="shared" si="60"/>
        <v>0</v>
      </c>
      <c r="K155" s="18">
        <f t="shared" si="60"/>
        <v>0</v>
      </c>
      <c r="L155" s="18">
        <f t="shared" si="60"/>
        <v>0</v>
      </c>
      <c r="M155" s="18">
        <f t="shared" si="60"/>
        <v>300</v>
      </c>
      <c r="N155" s="18">
        <f t="shared" si="60"/>
        <v>0</v>
      </c>
      <c r="O155" s="18">
        <f t="shared" si="60"/>
        <v>0</v>
      </c>
      <c r="P155" s="18">
        <f t="shared" si="60"/>
        <v>0</v>
      </c>
      <c r="Q155" s="18">
        <f t="shared" si="60"/>
        <v>0</v>
      </c>
      <c r="R155" s="18">
        <f t="shared" si="60"/>
        <v>0</v>
      </c>
      <c r="S155" s="265"/>
    </row>
    <row r="156" spans="1:19" s="34" customFormat="1" ht="37.5" x14ac:dyDescent="0.2">
      <c r="A156" s="4" t="s">
        <v>339</v>
      </c>
      <c r="B156" s="5" t="s">
        <v>35</v>
      </c>
      <c r="C156" s="17" t="s">
        <v>52</v>
      </c>
      <c r="D156" s="17" t="s">
        <v>13</v>
      </c>
      <c r="E156" s="6" t="s">
        <v>732</v>
      </c>
      <c r="F156" s="7">
        <v>600</v>
      </c>
      <c r="G156" s="48"/>
      <c r="H156" s="6"/>
      <c r="I156" s="18">
        <f t="shared" si="60"/>
        <v>300</v>
      </c>
      <c r="J156" s="18">
        <f t="shared" si="60"/>
        <v>0</v>
      </c>
      <c r="K156" s="18">
        <f t="shared" si="60"/>
        <v>0</v>
      </c>
      <c r="L156" s="18">
        <f t="shared" si="60"/>
        <v>0</v>
      </c>
      <c r="M156" s="18">
        <f t="shared" si="60"/>
        <v>300</v>
      </c>
      <c r="N156" s="18">
        <f t="shared" si="60"/>
        <v>0</v>
      </c>
      <c r="O156" s="18">
        <f t="shared" si="60"/>
        <v>0</v>
      </c>
      <c r="P156" s="18">
        <f t="shared" si="60"/>
        <v>0</v>
      </c>
      <c r="Q156" s="18">
        <f t="shared" si="60"/>
        <v>0</v>
      </c>
      <c r="R156" s="18">
        <f t="shared" si="60"/>
        <v>0</v>
      </c>
      <c r="S156" s="265"/>
    </row>
    <row r="157" spans="1:19" s="34" customFormat="1" x14ac:dyDescent="0.2">
      <c r="A157" s="2" t="s">
        <v>47</v>
      </c>
      <c r="B157" s="5" t="s">
        <v>35</v>
      </c>
      <c r="C157" s="17" t="s">
        <v>52</v>
      </c>
      <c r="D157" s="17" t="s">
        <v>13</v>
      </c>
      <c r="E157" s="6" t="s">
        <v>732</v>
      </c>
      <c r="F157" s="7">
        <v>600</v>
      </c>
      <c r="G157" s="48" t="s">
        <v>22</v>
      </c>
      <c r="H157" s="6" t="s">
        <v>13</v>
      </c>
      <c r="I157" s="18">
        <f>Пр.9!J319</f>
        <v>300</v>
      </c>
      <c r="J157" s="18">
        <f>Пр.9!K319</f>
        <v>0</v>
      </c>
      <c r="K157" s="18">
        <f>Пр.9!L319</f>
        <v>0</v>
      </c>
      <c r="L157" s="18">
        <f>Пр.9!M319</f>
        <v>0</v>
      </c>
      <c r="M157" s="18">
        <f>Пр.9!N319</f>
        <v>300</v>
      </c>
      <c r="N157" s="18">
        <f>Пр.9!O319</f>
        <v>0</v>
      </c>
      <c r="O157" s="18">
        <f>Пр.9!P319</f>
        <v>0</v>
      </c>
      <c r="P157" s="18">
        <f>Пр.9!Q319</f>
        <v>0</v>
      </c>
      <c r="Q157" s="18">
        <f>Пр.9!R319</f>
        <v>0</v>
      </c>
      <c r="R157" s="18">
        <f>Пр.9!S319</f>
        <v>0</v>
      </c>
      <c r="S157" s="265"/>
    </row>
    <row r="158" spans="1:19" s="34" customFormat="1" ht="56.25" x14ac:dyDescent="0.2">
      <c r="A158" s="49" t="s">
        <v>597</v>
      </c>
      <c r="B158" s="37" t="s">
        <v>35</v>
      </c>
      <c r="C158" s="38" t="s">
        <v>52</v>
      </c>
      <c r="D158" s="38" t="s">
        <v>38</v>
      </c>
      <c r="E158" s="39" t="s">
        <v>74</v>
      </c>
      <c r="F158" s="40"/>
      <c r="G158" s="51"/>
      <c r="H158" s="39"/>
      <c r="I158" s="43">
        <f t="shared" ref="I158:R158" si="61">I159</f>
        <v>1729.5</v>
      </c>
      <c r="J158" s="43">
        <f t="shared" si="61"/>
        <v>1729.5</v>
      </c>
      <c r="K158" s="43">
        <f t="shared" si="61"/>
        <v>0</v>
      </c>
      <c r="L158" s="43">
        <f t="shared" si="61"/>
        <v>0</v>
      </c>
      <c r="M158" s="43">
        <f t="shared" si="61"/>
        <v>1729.5</v>
      </c>
      <c r="N158" s="43">
        <f t="shared" si="61"/>
        <v>1729.5</v>
      </c>
      <c r="O158" s="43">
        <f t="shared" si="61"/>
        <v>0</v>
      </c>
      <c r="P158" s="43">
        <f t="shared" si="61"/>
        <v>0</v>
      </c>
      <c r="Q158" s="43">
        <f t="shared" si="61"/>
        <v>0</v>
      </c>
      <c r="R158" s="43">
        <f t="shared" si="61"/>
        <v>0</v>
      </c>
      <c r="S158" s="265"/>
    </row>
    <row r="159" spans="1:19" s="34" customFormat="1" ht="56.25" x14ac:dyDescent="0.2">
      <c r="A159" s="52" t="s">
        <v>598</v>
      </c>
      <c r="B159" s="5" t="s">
        <v>35</v>
      </c>
      <c r="C159" s="17" t="s">
        <v>52</v>
      </c>
      <c r="D159" s="17" t="s">
        <v>38</v>
      </c>
      <c r="E159" s="6" t="s">
        <v>599</v>
      </c>
      <c r="F159" s="54"/>
      <c r="G159" s="48"/>
      <c r="H159" s="6"/>
      <c r="I159" s="18">
        <f t="shared" ref="I159:R160" si="62">I160</f>
        <v>1729.5</v>
      </c>
      <c r="J159" s="18">
        <f t="shared" si="62"/>
        <v>1729.5</v>
      </c>
      <c r="K159" s="18">
        <f t="shared" si="62"/>
        <v>0</v>
      </c>
      <c r="L159" s="18">
        <f t="shared" si="62"/>
        <v>0</v>
      </c>
      <c r="M159" s="18">
        <f t="shared" si="62"/>
        <v>1729.5</v>
      </c>
      <c r="N159" s="18">
        <f t="shared" si="62"/>
        <v>1729.5</v>
      </c>
      <c r="O159" s="18">
        <f t="shared" si="62"/>
        <v>0</v>
      </c>
      <c r="P159" s="18">
        <f t="shared" si="62"/>
        <v>0</v>
      </c>
      <c r="Q159" s="18">
        <f t="shared" si="62"/>
        <v>0</v>
      </c>
      <c r="R159" s="18">
        <f t="shared" si="62"/>
        <v>0</v>
      </c>
      <c r="S159" s="265"/>
    </row>
    <row r="160" spans="1:19" s="34" customFormat="1" ht="37.5" x14ac:dyDescent="0.2">
      <c r="A160" s="4" t="s">
        <v>339</v>
      </c>
      <c r="B160" s="5" t="s">
        <v>35</v>
      </c>
      <c r="C160" s="17" t="s">
        <v>52</v>
      </c>
      <c r="D160" s="17" t="s">
        <v>38</v>
      </c>
      <c r="E160" s="6" t="s">
        <v>599</v>
      </c>
      <c r="F160" s="7">
        <v>600</v>
      </c>
      <c r="G160" s="48"/>
      <c r="H160" s="6"/>
      <c r="I160" s="18">
        <f t="shared" si="62"/>
        <v>1729.5</v>
      </c>
      <c r="J160" s="18">
        <f t="shared" si="62"/>
        <v>1729.5</v>
      </c>
      <c r="K160" s="18">
        <f t="shared" si="62"/>
        <v>0</v>
      </c>
      <c r="L160" s="18">
        <f t="shared" si="62"/>
        <v>0</v>
      </c>
      <c r="M160" s="18">
        <f t="shared" si="62"/>
        <v>1729.5</v>
      </c>
      <c r="N160" s="18">
        <f t="shared" si="62"/>
        <v>1729.5</v>
      </c>
      <c r="O160" s="18">
        <f t="shared" si="62"/>
        <v>0</v>
      </c>
      <c r="P160" s="18">
        <f t="shared" si="62"/>
        <v>0</v>
      </c>
      <c r="Q160" s="18">
        <f t="shared" si="62"/>
        <v>0</v>
      </c>
      <c r="R160" s="18">
        <f t="shared" si="62"/>
        <v>0</v>
      </c>
      <c r="S160" s="265"/>
    </row>
    <row r="161" spans="1:19" s="34" customFormat="1" x14ac:dyDescent="0.2">
      <c r="A161" s="2" t="s">
        <v>47</v>
      </c>
      <c r="B161" s="5" t="s">
        <v>35</v>
      </c>
      <c r="C161" s="17" t="s">
        <v>52</v>
      </c>
      <c r="D161" s="17" t="s">
        <v>38</v>
      </c>
      <c r="E161" s="6" t="s">
        <v>599</v>
      </c>
      <c r="F161" s="7">
        <v>600</v>
      </c>
      <c r="G161" s="48" t="s">
        <v>22</v>
      </c>
      <c r="H161" s="6" t="s">
        <v>13</v>
      </c>
      <c r="I161" s="18">
        <f>Пр.9!J322</f>
        <v>1729.5</v>
      </c>
      <c r="J161" s="18">
        <f>Пр.9!K322</f>
        <v>1729.5</v>
      </c>
      <c r="K161" s="18">
        <f>Пр.9!L322</f>
        <v>0</v>
      </c>
      <c r="L161" s="18">
        <f>Пр.9!M322</f>
        <v>0</v>
      </c>
      <c r="M161" s="18">
        <f>Пр.9!N322</f>
        <v>1729.5</v>
      </c>
      <c r="N161" s="18">
        <f>Пр.9!O322</f>
        <v>1729.5</v>
      </c>
      <c r="O161" s="18">
        <f>Пр.9!P322</f>
        <v>0</v>
      </c>
      <c r="P161" s="18">
        <f>Пр.9!Q322</f>
        <v>0</v>
      </c>
      <c r="Q161" s="18">
        <f>Пр.9!R322</f>
        <v>0</v>
      </c>
      <c r="R161" s="18">
        <f>Пр.9!S322</f>
        <v>0</v>
      </c>
      <c r="S161" s="265"/>
    </row>
    <row r="162" spans="1:19" s="34" customFormat="1" ht="37.5" x14ac:dyDescent="0.2">
      <c r="A162" s="49" t="s">
        <v>701</v>
      </c>
      <c r="B162" s="37" t="s">
        <v>35</v>
      </c>
      <c r="C162" s="38" t="s">
        <v>52</v>
      </c>
      <c r="D162" s="38" t="s">
        <v>699</v>
      </c>
      <c r="E162" s="39" t="s">
        <v>74</v>
      </c>
      <c r="F162" s="40"/>
      <c r="G162" s="51"/>
      <c r="H162" s="39"/>
      <c r="I162" s="43">
        <f t="shared" ref="I162:R164" si="63">I163</f>
        <v>144.80000000000001</v>
      </c>
      <c r="J162" s="43">
        <f t="shared" si="63"/>
        <v>0</v>
      </c>
      <c r="K162" s="43">
        <f t="shared" si="63"/>
        <v>1665</v>
      </c>
      <c r="L162" s="43">
        <f t="shared" si="63"/>
        <v>1665</v>
      </c>
      <c r="M162" s="43">
        <f t="shared" si="63"/>
        <v>1809.8</v>
      </c>
      <c r="N162" s="43">
        <f t="shared" si="63"/>
        <v>1665</v>
      </c>
      <c r="O162" s="43">
        <f t="shared" si="63"/>
        <v>1809.8</v>
      </c>
      <c r="P162" s="43">
        <f t="shared" si="63"/>
        <v>1665</v>
      </c>
      <c r="Q162" s="43">
        <f t="shared" si="63"/>
        <v>1850</v>
      </c>
      <c r="R162" s="43">
        <f t="shared" si="63"/>
        <v>1665</v>
      </c>
      <c r="S162" s="265"/>
    </row>
    <row r="163" spans="1:19" s="34" customFormat="1" ht="56.25" x14ac:dyDescent="0.2">
      <c r="A163" s="52" t="s">
        <v>698</v>
      </c>
      <c r="B163" s="5" t="s">
        <v>35</v>
      </c>
      <c r="C163" s="17" t="s">
        <v>52</v>
      </c>
      <c r="D163" s="17" t="s">
        <v>699</v>
      </c>
      <c r="E163" s="6" t="s">
        <v>700</v>
      </c>
      <c r="F163" s="54"/>
      <c r="G163" s="48"/>
      <c r="H163" s="6"/>
      <c r="I163" s="18">
        <f t="shared" si="63"/>
        <v>144.80000000000001</v>
      </c>
      <c r="J163" s="18">
        <f t="shared" si="63"/>
        <v>0</v>
      </c>
      <c r="K163" s="18">
        <f t="shared" si="63"/>
        <v>1665</v>
      </c>
      <c r="L163" s="18">
        <f t="shared" si="63"/>
        <v>1665</v>
      </c>
      <c r="M163" s="18">
        <f t="shared" si="63"/>
        <v>1809.8</v>
      </c>
      <c r="N163" s="18">
        <f t="shared" si="63"/>
        <v>1665</v>
      </c>
      <c r="O163" s="18">
        <f t="shared" si="63"/>
        <v>1809.8</v>
      </c>
      <c r="P163" s="18">
        <f t="shared" si="63"/>
        <v>1665</v>
      </c>
      <c r="Q163" s="18">
        <f t="shared" si="63"/>
        <v>1850</v>
      </c>
      <c r="R163" s="18">
        <f t="shared" si="63"/>
        <v>1665</v>
      </c>
      <c r="S163" s="265"/>
    </row>
    <row r="164" spans="1:19" s="34" customFormat="1" ht="37.5" x14ac:dyDescent="0.2">
      <c r="A164" s="4" t="s">
        <v>339</v>
      </c>
      <c r="B164" s="5" t="s">
        <v>35</v>
      </c>
      <c r="C164" s="17" t="s">
        <v>52</v>
      </c>
      <c r="D164" s="17" t="s">
        <v>699</v>
      </c>
      <c r="E164" s="6" t="s">
        <v>700</v>
      </c>
      <c r="F164" s="7">
        <v>600</v>
      </c>
      <c r="G164" s="48"/>
      <c r="H164" s="6"/>
      <c r="I164" s="18">
        <f t="shared" si="63"/>
        <v>144.80000000000001</v>
      </c>
      <c r="J164" s="18">
        <f t="shared" si="63"/>
        <v>0</v>
      </c>
      <c r="K164" s="18">
        <f t="shared" si="63"/>
        <v>1665</v>
      </c>
      <c r="L164" s="18">
        <f t="shared" si="63"/>
        <v>1665</v>
      </c>
      <c r="M164" s="18">
        <f t="shared" si="63"/>
        <v>1809.8</v>
      </c>
      <c r="N164" s="18">
        <f t="shared" si="63"/>
        <v>1665</v>
      </c>
      <c r="O164" s="18">
        <f t="shared" si="63"/>
        <v>1809.8</v>
      </c>
      <c r="P164" s="18">
        <f t="shared" si="63"/>
        <v>1665</v>
      </c>
      <c r="Q164" s="18">
        <f t="shared" si="63"/>
        <v>1850</v>
      </c>
      <c r="R164" s="18">
        <f t="shared" si="63"/>
        <v>1665</v>
      </c>
      <c r="S164" s="265"/>
    </row>
    <row r="165" spans="1:19" s="34" customFormat="1" x14ac:dyDescent="0.2">
      <c r="A165" s="2" t="s">
        <v>702</v>
      </c>
      <c r="B165" s="5" t="s">
        <v>35</v>
      </c>
      <c r="C165" s="17" t="s">
        <v>52</v>
      </c>
      <c r="D165" s="17" t="s">
        <v>699</v>
      </c>
      <c r="E165" s="6" t="s">
        <v>700</v>
      </c>
      <c r="F165" s="7">
        <v>600</v>
      </c>
      <c r="G165" s="48" t="s">
        <v>22</v>
      </c>
      <c r="H165" s="6" t="s">
        <v>16</v>
      </c>
      <c r="I165" s="18">
        <f>Пр.9!J340</f>
        <v>144.80000000000001</v>
      </c>
      <c r="J165" s="18">
        <f>Пр.9!K340</f>
        <v>0</v>
      </c>
      <c r="K165" s="18">
        <f>Пр.9!L340</f>
        <v>1665</v>
      </c>
      <c r="L165" s="18">
        <f>Пр.9!M340</f>
        <v>1665</v>
      </c>
      <c r="M165" s="18">
        <f>Пр.9!N340</f>
        <v>1809.8</v>
      </c>
      <c r="N165" s="18">
        <f>Пр.9!O340</f>
        <v>1665</v>
      </c>
      <c r="O165" s="18">
        <f>Пр.9!P340</f>
        <v>1809.8</v>
      </c>
      <c r="P165" s="18">
        <f>Пр.9!Q340</f>
        <v>1665</v>
      </c>
      <c r="Q165" s="18">
        <f>Пр.9!R340</f>
        <v>1850</v>
      </c>
      <c r="R165" s="18">
        <f>Пр.9!S340</f>
        <v>1665</v>
      </c>
      <c r="S165" s="265"/>
    </row>
    <row r="166" spans="1:19" s="34" customFormat="1" ht="37.5" x14ac:dyDescent="0.2">
      <c r="A166" s="35" t="s">
        <v>136</v>
      </c>
      <c r="B166" s="37" t="s">
        <v>35</v>
      </c>
      <c r="C166" s="38" t="s">
        <v>10</v>
      </c>
      <c r="D166" s="38" t="s">
        <v>14</v>
      </c>
      <c r="E166" s="39" t="s">
        <v>74</v>
      </c>
      <c r="F166" s="53"/>
      <c r="G166" s="51"/>
      <c r="H166" s="39"/>
      <c r="I166" s="43">
        <f t="shared" ref="I166:R166" si="64">I167</f>
        <v>10780.4</v>
      </c>
      <c r="J166" s="43">
        <f t="shared" si="64"/>
        <v>1000</v>
      </c>
      <c r="K166" s="43">
        <f t="shared" si="64"/>
        <v>447.1</v>
      </c>
      <c r="L166" s="43">
        <f t="shared" si="64"/>
        <v>0</v>
      </c>
      <c r="M166" s="43">
        <f t="shared" si="64"/>
        <v>11227.500000000002</v>
      </c>
      <c r="N166" s="43">
        <f t="shared" si="64"/>
        <v>1000</v>
      </c>
      <c r="O166" s="43">
        <f t="shared" si="64"/>
        <v>0</v>
      </c>
      <c r="P166" s="43">
        <f t="shared" si="64"/>
        <v>0</v>
      </c>
      <c r="Q166" s="43">
        <f t="shared" si="64"/>
        <v>0</v>
      </c>
      <c r="R166" s="43">
        <f t="shared" si="64"/>
        <v>0</v>
      </c>
      <c r="S166" s="265"/>
    </row>
    <row r="167" spans="1:19" s="34" customFormat="1" ht="37.5" x14ac:dyDescent="0.2">
      <c r="A167" s="35" t="s">
        <v>83</v>
      </c>
      <c r="B167" s="37" t="s">
        <v>35</v>
      </c>
      <c r="C167" s="38" t="s">
        <v>10</v>
      </c>
      <c r="D167" s="38" t="s">
        <v>13</v>
      </c>
      <c r="E167" s="39" t="s">
        <v>74</v>
      </c>
      <c r="F167" s="53"/>
      <c r="G167" s="51"/>
      <c r="H167" s="39"/>
      <c r="I167" s="43">
        <f>I168+I171+I174</f>
        <v>10780.4</v>
      </c>
      <c r="J167" s="43">
        <f t="shared" ref="J167:R167" si="65">J168+J171+J174</f>
        <v>1000</v>
      </c>
      <c r="K167" s="43">
        <f t="shared" si="65"/>
        <v>447.1</v>
      </c>
      <c r="L167" s="43">
        <f t="shared" si="65"/>
        <v>0</v>
      </c>
      <c r="M167" s="43">
        <f t="shared" si="65"/>
        <v>11227.500000000002</v>
      </c>
      <c r="N167" s="43">
        <f t="shared" si="65"/>
        <v>1000</v>
      </c>
      <c r="O167" s="43">
        <f t="shared" si="65"/>
        <v>0</v>
      </c>
      <c r="P167" s="43">
        <f t="shared" si="65"/>
        <v>0</v>
      </c>
      <c r="Q167" s="43">
        <f t="shared" si="65"/>
        <v>0</v>
      </c>
      <c r="R167" s="43">
        <f t="shared" si="65"/>
        <v>0</v>
      </c>
      <c r="S167" s="265"/>
    </row>
    <row r="168" spans="1:19" s="34" customFormat="1" ht="37.5" x14ac:dyDescent="0.2">
      <c r="A168" s="52" t="s">
        <v>500</v>
      </c>
      <c r="B168" s="5" t="s">
        <v>35</v>
      </c>
      <c r="C168" s="17" t="s">
        <v>10</v>
      </c>
      <c r="D168" s="17" t="s">
        <v>13</v>
      </c>
      <c r="E168" s="6" t="s">
        <v>499</v>
      </c>
      <c r="F168" s="54"/>
      <c r="G168" s="48"/>
      <c r="H168" s="6"/>
      <c r="I168" s="18">
        <f t="shared" ref="I168:R169" si="66">I169</f>
        <v>4465</v>
      </c>
      <c r="J168" s="18">
        <f t="shared" si="66"/>
        <v>0</v>
      </c>
      <c r="K168" s="18">
        <f t="shared" si="66"/>
        <v>447.1</v>
      </c>
      <c r="L168" s="18">
        <f t="shared" si="66"/>
        <v>0</v>
      </c>
      <c r="M168" s="18">
        <f t="shared" si="66"/>
        <v>4912.1000000000004</v>
      </c>
      <c r="N168" s="18">
        <f t="shared" si="66"/>
        <v>0</v>
      </c>
      <c r="O168" s="18">
        <f t="shared" si="66"/>
        <v>0</v>
      </c>
      <c r="P168" s="18">
        <f t="shared" si="66"/>
        <v>0</v>
      </c>
      <c r="Q168" s="18">
        <f t="shared" si="66"/>
        <v>0</v>
      </c>
      <c r="R168" s="18">
        <f t="shared" si="66"/>
        <v>0</v>
      </c>
      <c r="S168" s="265"/>
    </row>
    <row r="169" spans="1:19" s="34" customFormat="1" ht="37.5" x14ac:dyDescent="0.2">
      <c r="A169" s="4" t="s">
        <v>339</v>
      </c>
      <c r="B169" s="5" t="s">
        <v>35</v>
      </c>
      <c r="C169" s="17" t="s">
        <v>10</v>
      </c>
      <c r="D169" s="17" t="s">
        <v>13</v>
      </c>
      <c r="E169" s="6" t="s">
        <v>499</v>
      </c>
      <c r="F169" s="7">
        <v>600</v>
      </c>
      <c r="G169" s="48"/>
      <c r="H169" s="6"/>
      <c r="I169" s="18">
        <f t="shared" si="66"/>
        <v>4465</v>
      </c>
      <c r="J169" s="18">
        <f t="shared" si="66"/>
        <v>0</v>
      </c>
      <c r="K169" s="18">
        <f t="shared" si="66"/>
        <v>447.1</v>
      </c>
      <c r="L169" s="18">
        <f t="shared" si="66"/>
        <v>0</v>
      </c>
      <c r="M169" s="18">
        <f t="shared" si="66"/>
        <v>4912.1000000000004</v>
      </c>
      <c r="N169" s="18">
        <f t="shared" si="66"/>
        <v>0</v>
      </c>
      <c r="O169" s="18">
        <f t="shared" si="66"/>
        <v>0</v>
      </c>
      <c r="P169" s="18">
        <f t="shared" si="66"/>
        <v>0</v>
      </c>
      <c r="Q169" s="18">
        <f t="shared" si="66"/>
        <v>0</v>
      </c>
      <c r="R169" s="18">
        <f t="shared" si="66"/>
        <v>0</v>
      </c>
      <c r="S169" s="265"/>
    </row>
    <row r="170" spans="1:19" s="34" customFormat="1" x14ac:dyDescent="0.2">
      <c r="A170" s="2" t="s">
        <v>47</v>
      </c>
      <c r="B170" s="5" t="s">
        <v>35</v>
      </c>
      <c r="C170" s="17" t="s">
        <v>10</v>
      </c>
      <c r="D170" s="17" t="s">
        <v>13</v>
      </c>
      <c r="E170" s="6" t="s">
        <v>499</v>
      </c>
      <c r="F170" s="7">
        <v>600</v>
      </c>
      <c r="G170" s="48" t="s">
        <v>22</v>
      </c>
      <c r="H170" s="6" t="s">
        <v>13</v>
      </c>
      <c r="I170" s="18">
        <f>Пр.9!J326</f>
        <v>4465</v>
      </c>
      <c r="J170" s="18">
        <f>Пр.9!K326</f>
        <v>0</v>
      </c>
      <c r="K170" s="18">
        <f>Пр.9!L326</f>
        <v>447.1</v>
      </c>
      <c r="L170" s="18">
        <f>Пр.9!M326</f>
        <v>0</v>
      </c>
      <c r="M170" s="18">
        <f>Пр.9!N326</f>
        <v>4912.1000000000004</v>
      </c>
      <c r="N170" s="18">
        <f>Пр.9!O326</f>
        <v>0</v>
      </c>
      <c r="O170" s="18">
        <f>Пр.9!P326</f>
        <v>0</v>
      </c>
      <c r="P170" s="18">
        <f>Пр.9!Q326</f>
        <v>0</v>
      </c>
      <c r="Q170" s="18">
        <f>Пр.9!R326</f>
        <v>0</v>
      </c>
      <c r="R170" s="18">
        <f>Пр.9!S326</f>
        <v>0</v>
      </c>
      <c r="S170" s="265"/>
    </row>
    <row r="171" spans="1:19" s="34" customFormat="1" ht="37.5" x14ac:dyDescent="0.2">
      <c r="A171" s="52" t="s">
        <v>572</v>
      </c>
      <c r="B171" s="5" t="s">
        <v>35</v>
      </c>
      <c r="C171" s="17" t="s">
        <v>10</v>
      </c>
      <c r="D171" s="17" t="s">
        <v>13</v>
      </c>
      <c r="E171" s="6" t="s">
        <v>573</v>
      </c>
      <c r="F171" s="54"/>
      <c r="G171" s="48"/>
      <c r="H171" s="6"/>
      <c r="I171" s="18">
        <f t="shared" ref="I171:R172" si="67">I172</f>
        <v>5262.8</v>
      </c>
      <c r="J171" s="18">
        <f t="shared" si="67"/>
        <v>0</v>
      </c>
      <c r="K171" s="18">
        <f t="shared" si="67"/>
        <v>0</v>
      </c>
      <c r="L171" s="18">
        <f t="shared" si="67"/>
        <v>0</v>
      </c>
      <c r="M171" s="18">
        <f t="shared" si="67"/>
        <v>5262.8</v>
      </c>
      <c r="N171" s="18">
        <f t="shared" si="67"/>
        <v>0</v>
      </c>
      <c r="O171" s="18">
        <f t="shared" si="67"/>
        <v>0</v>
      </c>
      <c r="P171" s="18">
        <f t="shared" si="67"/>
        <v>0</v>
      </c>
      <c r="Q171" s="18">
        <f t="shared" si="67"/>
        <v>0</v>
      </c>
      <c r="R171" s="18">
        <f t="shared" si="67"/>
        <v>0</v>
      </c>
      <c r="S171" s="265"/>
    </row>
    <row r="172" spans="1:19" s="34" customFormat="1" ht="37.5" x14ac:dyDescent="0.2">
      <c r="A172" s="4" t="s">
        <v>339</v>
      </c>
      <c r="B172" s="5" t="s">
        <v>35</v>
      </c>
      <c r="C172" s="17" t="s">
        <v>10</v>
      </c>
      <c r="D172" s="17" t="s">
        <v>13</v>
      </c>
      <c r="E172" s="6" t="s">
        <v>573</v>
      </c>
      <c r="F172" s="7">
        <v>600</v>
      </c>
      <c r="G172" s="48"/>
      <c r="H172" s="6"/>
      <c r="I172" s="18">
        <f t="shared" si="67"/>
        <v>5262.8</v>
      </c>
      <c r="J172" s="18">
        <f t="shared" si="67"/>
        <v>0</v>
      </c>
      <c r="K172" s="18">
        <f t="shared" si="67"/>
        <v>0</v>
      </c>
      <c r="L172" s="18">
        <f t="shared" si="67"/>
        <v>0</v>
      </c>
      <c r="M172" s="18">
        <f t="shared" si="67"/>
        <v>5262.8</v>
      </c>
      <c r="N172" s="18">
        <f t="shared" si="67"/>
        <v>0</v>
      </c>
      <c r="O172" s="18">
        <f t="shared" si="67"/>
        <v>0</v>
      </c>
      <c r="P172" s="18">
        <f t="shared" si="67"/>
        <v>0</v>
      </c>
      <c r="Q172" s="18">
        <f t="shared" si="67"/>
        <v>0</v>
      </c>
      <c r="R172" s="18">
        <f t="shared" si="67"/>
        <v>0</v>
      </c>
      <c r="S172" s="265"/>
    </row>
    <row r="173" spans="1:19" s="34" customFormat="1" x14ac:dyDescent="0.2">
      <c r="A173" s="2" t="s">
        <v>571</v>
      </c>
      <c r="B173" s="5" t="s">
        <v>35</v>
      </c>
      <c r="C173" s="17" t="s">
        <v>10</v>
      </c>
      <c r="D173" s="17" t="s">
        <v>13</v>
      </c>
      <c r="E173" s="6" t="s">
        <v>573</v>
      </c>
      <c r="F173" s="7">
        <v>600</v>
      </c>
      <c r="G173" s="48" t="s">
        <v>22</v>
      </c>
      <c r="H173" s="6" t="s">
        <v>38</v>
      </c>
      <c r="I173" s="18">
        <f>Пр.9!J334</f>
        <v>5262.8</v>
      </c>
      <c r="J173" s="18">
        <f>Пр.9!K334</f>
        <v>0</v>
      </c>
      <c r="K173" s="18">
        <f>Пр.9!L334</f>
        <v>0</v>
      </c>
      <c r="L173" s="18">
        <f>Пр.9!M334</f>
        <v>0</v>
      </c>
      <c r="M173" s="18">
        <f>Пр.9!N334</f>
        <v>5262.8</v>
      </c>
      <c r="N173" s="18">
        <f>Пр.9!O334</f>
        <v>0</v>
      </c>
      <c r="O173" s="18">
        <f>Пр.9!P334</f>
        <v>0</v>
      </c>
      <c r="P173" s="18">
        <f>Пр.9!Q334</f>
        <v>0</v>
      </c>
      <c r="Q173" s="18">
        <f>Пр.9!R334</f>
        <v>0</v>
      </c>
      <c r="R173" s="18">
        <f>Пр.9!S334</f>
        <v>0</v>
      </c>
      <c r="S173" s="265"/>
    </row>
    <row r="174" spans="1:19" s="34" customFormat="1" ht="37.5" x14ac:dyDescent="0.2">
      <c r="A174" s="52" t="s">
        <v>420</v>
      </c>
      <c r="B174" s="5" t="s">
        <v>35</v>
      </c>
      <c r="C174" s="17" t="s">
        <v>10</v>
      </c>
      <c r="D174" s="17" t="s">
        <v>13</v>
      </c>
      <c r="E174" s="6" t="s">
        <v>421</v>
      </c>
      <c r="F174" s="54"/>
      <c r="G174" s="48"/>
      <c r="H174" s="6"/>
      <c r="I174" s="18">
        <f t="shared" ref="I174:R175" si="68">I175</f>
        <v>1052.5999999999999</v>
      </c>
      <c r="J174" s="18">
        <f t="shared" si="68"/>
        <v>1000</v>
      </c>
      <c r="K174" s="18">
        <f t="shared" si="68"/>
        <v>0</v>
      </c>
      <c r="L174" s="18">
        <f t="shared" si="68"/>
        <v>0</v>
      </c>
      <c r="M174" s="18">
        <f t="shared" si="68"/>
        <v>1052.5999999999999</v>
      </c>
      <c r="N174" s="18">
        <f t="shared" si="68"/>
        <v>1000</v>
      </c>
      <c r="O174" s="18">
        <f t="shared" si="68"/>
        <v>0</v>
      </c>
      <c r="P174" s="18">
        <f t="shared" si="68"/>
        <v>0</v>
      </c>
      <c r="Q174" s="18">
        <f t="shared" si="68"/>
        <v>0</v>
      </c>
      <c r="R174" s="18">
        <f t="shared" si="68"/>
        <v>0</v>
      </c>
      <c r="S174" s="265"/>
    </row>
    <row r="175" spans="1:19" s="34" customFormat="1" ht="37.5" x14ac:dyDescent="0.2">
      <c r="A175" s="4" t="s">
        <v>339</v>
      </c>
      <c r="B175" s="5" t="s">
        <v>35</v>
      </c>
      <c r="C175" s="17" t="s">
        <v>10</v>
      </c>
      <c r="D175" s="17" t="s">
        <v>13</v>
      </c>
      <c r="E175" s="6" t="s">
        <v>421</v>
      </c>
      <c r="F175" s="7">
        <v>600</v>
      </c>
      <c r="G175" s="48"/>
      <c r="H175" s="6"/>
      <c r="I175" s="18">
        <f t="shared" si="68"/>
        <v>1052.5999999999999</v>
      </c>
      <c r="J175" s="18">
        <f t="shared" si="68"/>
        <v>1000</v>
      </c>
      <c r="K175" s="18">
        <f t="shared" si="68"/>
        <v>0</v>
      </c>
      <c r="L175" s="18">
        <f t="shared" si="68"/>
        <v>0</v>
      </c>
      <c r="M175" s="18">
        <f t="shared" si="68"/>
        <v>1052.5999999999999</v>
      </c>
      <c r="N175" s="18">
        <f t="shared" si="68"/>
        <v>1000</v>
      </c>
      <c r="O175" s="18">
        <f t="shared" si="68"/>
        <v>0</v>
      </c>
      <c r="P175" s="18">
        <f t="shared" si="68"/>
        <v>0</v>
      </c>
      <c r="Q175" s="18">
        <f t="shared" si="68"/>
        <v>0</v>
      </c>
      <c r="R175" s="18">
        <f t="shared" si="68"/>
        <v>0</v>
      </c>
      <c r="S175" s="265"/>
    </row>
    <row r="176" spans="1:19" s="34" customFormat="1" x14ac:dyDescent="0.2">
      <c r="A176" s="2" t="s">
        <v>47</v>
      </c>
      <c r="B176" s="5" t="s">
        <v>35</v>
      </c>
      <c r="C176" s="17" t="s">
        <v>10</v>
      </c>
      <c r="D176" s="17" t="s">
        <v>13</v>
      </c>
      <c r="E176" s="6" t="s">
        <v>421</v>
      </c>
      <c r="F176" s="7">
        <v>600</v>
      </c>
      <c r="G176" s="48" t="s">
        <v>22</v>
      </c>
      <c r="H176" s="6" t="s">
        <v>13</v>
      </c>
      <c r="I176" s="18">
        <f>Пр.9!J328</f>
        <v>1052.5999999999999</v>
      </c>
      <c r="J176" s="18">
        <f>Пр.9!K328</f>
        <v>1000</v>
      </c>
      <c r="K176" s="18">
        <f>Пр.9!L328</f>
        <v>0</v>
      </c>
      <c r="L176" s="18">
        <f>Пр.9!M328</f>
        <v>0</v>
      </c>
      <c r="M176" s="18">
        <f>Пр.9!N328</f>
        <v>1052.5999999999999</v>
      </c>
      <c r="N176" s="18">
        <f>Пр.9!O328</f>
        <v>1000</v>
      </c>
      <c r="O176" s="18">
        <f>Пр.9!P328</f>
        <v>0</v>
      </c>
      <c r="P176" s="18">
        <f>Пр.9!Q328</f>
        <v>0</v>
      </c>
      <c r="Q176" s="18">
        <f>Пр.9!R328</f>
        <v>0</v>
      </c>
      <c r="R176" s="18">
        <f>Пр.9!S328</f>
        <v>0</v>
      </c>
      <c r="S176" s="265"/>
    </row>
    <row r="177" spans="1:19" s="34" customFormat="1" ht="56.25" x14ac:dyDescent="0.2">
      <c r="A177" s="49" t="s">
        <v>632</v>
      </c>
      <c r="B177" s="37" t="s">
        <v>19</v>
      </c>
      <c r="C177" s="38" t="s">
        <v>51</v>
      </c>
      <c r="D177" s="38" t="s">
        <v>14</v>
      </c>
      <c r="E177" s="39" t="s">
        <v>74</v>
      </c>
      <c r="F177" s="53"/>
      <c r="G177" s="51"/>
      <c r="H177" s="39"/>
      <c r="I177" s="43">
        <f>I178+I182</f>
        <v>100</v>
      </c>
      <c r="J177" s="43">
        <f t="shared" ref="J177:R177" si="69">J178+J182</f>
        <v>0</v>
      </c>
      <c r="K177" s="43">
        <f t="shared" si="69"/>
        <v>0</v>
      </c>
      <c r="L177" s="43">
        <f t="shared" si="69"/>
        <v>0</v>
      </c>
      <c r="M177" s="43">
        <f t="shared" si="69"/>
        <v>100</v>
      </c>
      <c r="N177" s="43">
        <f t="shared" si="69"/>
        <v>0</v>
      </c>
      <c r="O177" s="43">
        <f t="shared" si="69"/>
        <v>100</v>
      </c>
      <c r="P177" s="43">
        <f t="shared" si="69"/>
        <v>0</v>
      </c>
      <c r="Q177" s="43">
        <f t="shared" si="69"/>
        <v>100</v>
      </c>
      <c r="R177" s="43">
        <f t="shared" si="69"/>
        <v>0</v>
      </c>
      <c r="S177" s="265"/>
    </row>
    <row r="178" spans="1:19" s="34" customFormat="1" ht="37.5" x14ac:dyDescent="0.2">
      <c r="A178" s="49" t="s">
        <v>549</v>
      </c>
      <c r="B178" s="37" t="s">
        <v>19</v>
      </c>
      <c r="C178" s="38" t="s">
        <v>51</v>
      </c>
      <c r="D178" s="38" t="s">
        <v>38</v>
      </c>
      <c r="E178" s="39" t="s">
        <v>74</v>
      </c>
      <c r="F178" s="53"/>
      <c r="G178" s="41"/>
      <c r="H178" s="42"/>
      <c r="I178" s="43">
        <f>I179</f>
        <v>100</v>
      </c>
      <c r="J178" s="43">
        <f t="shared" ref="J178:R178" si="70">J179</f>
        <v>0</v>
      </c>
      <c r="K178" s="43">
        <f t="shared" si="70"/>
        <v>-100</v>
      </c>
      <c r="L178" s="43">
        <f t="shared" si="70"/>
        <v>0</v>
      </c>
      <c r="M178" s="43">
        <f t="shared" si="70"/>
        <v>0</v>
      </c>
      <c r="N178" s="43">
        <f t="shared" si="70"/>
        <v>0</v>
      </c>
      <c r="O178" s="43">
        <f t="shared" si="70"/>
        <v>0</v>
      </c>
      <c r="P178" s="43">
        <f t="shared" si="70"/>
        <v>0</v>
      </c>
      <c r="Q178" s="43">
        <f t="shared" si="70"/>
        <v>0</v>
      </c>
      <c r="R178" s="43">
        <f t="shared" si="70"/>
        <v>0</v>
      </c>
      <c r="S178" s="265"/>
    </row>
    <row r="179" spans="1:19" ht="37.5" x14ac:dyDescent="0.2">
      <c r="A179" s="14" t="s">
        <v>550</v>
      </c>
      <c r="B179" s="5" t="s">
        <v>19</v>
      </c>
      <c r="C179" s="17" t="s">
        <v>51</v>
      </c>
      <c r="D179" s="17" t="s">
        <v>38</v>
      </c>
      <c r="E179" s="6" t="s">
        <v>548</v>
      </c>
      <c r="F179" s="53"/>
      <c r="G179" s="46"/>
      <c r="H179" s="45"/>
      <c r="I179" s="18">
        <f t="shared" ref="I179:R184" si="71">I180</f>
        <v>100</v>
      </c>
      <c r="J179" s="18">
        <f t="shared" si="71"/>
        <v>0</v>
      </c>
      <c r="K179" s="18">
        <f t="shared" si="71"/>
        <v>-100</v>
      </c>
      <c r="L179" s="18">
        <f t="shared" si="71"/>
        <v>0</v>
      </c>
      <c r="M179" s="18">
        <f t="shared" si="71"/>
        <v>0</v>
      </c>
      <c r="N179" s="18">
        <f t="shared" si="71"/>
        <v>0</v>
      </c>
      <c r="O179" s="18">
        <f t="shared" si="71"/>
        <v>0</v>
      </c>
      <c r="P179" s="18">
        <f t="shared" si="71"/>
        <v>0</v>
      </c>
      <c r="Q179" s="18">
        <f t="shared" si="71"/>
        <v>0</v>
      </c>
      <c r="R179" s="18">
        <f t="shared" si="71"/>
        <v>0</v>
      </c>
    </row>
    <row r="180" spans="1:19" x14ac:dyDescent="0.2">
      <c r="A180" s="2" t="s">
        <v>340</v>
      </c>
      <c r="B180" s="5" t="s">
        <v>19</v>
      </c>
      <c r="C180" s="17" t="s">
        <v>51</v>
      </c>
      <c r="D180" s="17" t="s">
        <v>38</v>
      </c>
      <c r="E180" s="6" t="s">
        <v>548</v>
      </c>
      <c r="F180" s="7">
        <v>800</v>
      </c>
      <c r="G180" s="46"/>
      <c r="H180" s="45"/>
      <c r="I180" s="18">
        <f t="shared" si="71"/>
        <v>100</v>
      </c>
      <c r="J180" s="18">
        <f t="shared" si="71"/>
        <v>0</v>
      </c>
      <c r="K180" s="18">
        <f t="shared" si="71"/>
        <v>-100</v>
      </c>
      <c r="L180" s="18">
        <f t="shared" si="71"/>
        <v>0</v>
      </c>
      <c r="M180" s="18">
        <f t="shared" si="71"/>
        <v>0</v>
      </c>
      <c r="N180" s="18">
        <f t="shared" si="71"/>
        <v>0</v>
      </c>
      <c r="O180" s="18">
        <f t="shared" si="71"/>
        <v>0</v>
      </c>
      <c r="P180" s="18">
        <f t="shared" si="71"/>
        <v>0</v>
      </c>
      <c r="Q180" s="18">
        <f t="shared" si="71"/>
        <v>0</v>
      </c>
      <c r="R180" s="18">
        <f t="shared" si="71"/>
        <v>0</v>
      </c>
    </row>
    <row r="181" spans="1:19" x14ac:dyDescent="0.2">
      <c r="A181" s="14" t="s">
        <v>32</v>
      </c>
      <c r="B181" s="5" t="s">
        <v>19</v>
      </c>
      <c r="C181" s="17" t="s">
        <v>51</v>
      </c>
      <c r="D181" s="17" t="s">
        <v>38</v>
      </c>
      <c r="E181" s="6" t="s">
        <v>548</v>
      </c>
      <c r="F181" s="7">
        <v>800</v>
      </c>
      <c r="G181" s="46" t="s">
        <v>17</v>
      </c>
      <c r="H181" s="45" t="s">
        <v>33</v>
      </c>
      <c r="I181" s="18">
        <f>Пр.9!J125</f>
        <v>100</v>
      </c>
      <c r="J181" s="18">
        <f>Пр.9!K125</f>
        <v>0</v>
      </c>
      <c r="K181" s="18">
        <f>Пр.9!L125</f>
        <v>-100</v>
      </c>
      <c r="L181" s="18">
        <f>Пр.9!M125</f>
        <v>0</v>
      </c>
      <c r="M181" s="18">
        <f>Пр.9!N125</f>
        <v>0</v>
      </c>
      <c r="N181" s="18">
        <f>Пр.9!O125</f>
        <v>0</v>
      </c>
      <c r="O181" s="18">
        <f>Пр.9!P125</f>
        <v>0</v>
      </c>
      <c r="P181" s="18">
        <f>Пр.9!Q125</f>
        <v>0</v>
      </c>
      <c r="Q181" s="18">
        <f>Пр.9!R125</f>
        <v>0</v>
      </c>
      <c r="R181" s="18">
        <f>Пр.9!S125</f>
        <v>0</v>
      </c>
    </row>
    <row r="182" spans="1:19" s="34" customFormat="1" ht="56.25" x14ac:dyDescent="0.2">
      <c r="A182" s="402" t="s">
        <v>740</v>
      </c>
      <c r="B182" s="406" t="s">
        <v>19</v>
      </c>
      <c r="C182" s="407" t="s">
        <v>51</v>
      </c>
      <c r="D182" s="407" t="s">
        <v>19</v>
      </c>
      <c r="E182" s="408" t="s">
        <v>74</v>
      </c>
      <c r="F182" s="401"/>
      <c r="G182" s="404"/>
      <c r="H182" s="405"/>
      <c r="I182" s="409">
        <f>I183</f>
        <v>0</v>
      </c>
      <c r="J182" s="409">
        <f t="shared" ref="J182:R182" si="72">J183</f>
        <v>0</v>
      </c>
      <c r="K182" s="409">
        <f t="shared" si="72"/>
        <v>100</v>
      </c>
      <c r="L182" s="409">
        <f t="shared" si="72"/>
        <v>0</v>
      </c>
      <c r="M182" s="409">
        <f t="shared" si="72"/>
        <v>100</v>
      </c>
      <c r="N182" s="409">
        <f t="shared" si="72"/>
        <v>0</v>
      </c>
      <c r="O182" s="409">
        <f t="shared" si="72"/>
        <v>100</v>
      </c>
      <c r="P182" s="409">
        <f t="shared" si="72"/>
        <v>0</v>
      </c>
      <c r="Q182" s="409">
        <f t="shared" si="72"/>
        <v>100</v>
      </c>
      <c r="R182" s="409">
        <f t="shared" si="72"/>
        <v>0</v>
      </c>
      <c r="S182" s="265"/>
    </row>
    <row r="183" spans="1:19" ht="56.25" x14ac:dyDescent="0.2">
      <c r="A183" s="397" t="s">
        <v>739</v>
      </c>
      <c r="B183" s="388" t="s">
        <v>19</v>
      </c>
      <c r="C183" s="389" t="s">
        <v>51</v>
      </c>
      <c r="D183" s="389" t="s">
        <v>19</v>
      </c>
      <c r="E183" s="387" t="s">
        <v>741</v>
      </c>
      <c r="F183" s="401"/>
      <c r="G183" s="399"/>
      <c r="H183" s="400"/>
      <c r="I183" s="393">
        <f t="shared" si="71"/>
        <v>0</v>
      </c>
      <c r="J183" s="393">
        <f t="shared" si="71"/>
        <v>0</v>
      </c>
      <c r="K183" s="393">
        <f t="shared" si="71"/>
        <v>100</v>
      </c>
      <c r="L183" s="393">
        <f t="shared" si="71"/>
        <v>0</v>
      </c>
      <c r="M183" s="393">
        <f t="shared" si="71"/>
        <v>100</v>
      </c>
      <c r="N183" s="393">
        <f t="shared" si="71"/>
        <v>0</v>
      </c>
      <c r="O183" s="393">
        <f t="shared" si="71"/>
        <v>100</v>
      </c>
      <c r="P183" s="393">
        <f t="shared" si="71"/>
        <v>0</v>
      </c>
      <c r="Q183" s="393">
        <f t="shared" si="71"/>
        <v>100</v>
      </c>
      <c r="R183" s="393">
        <f t="shared" si="71"/>
        <v>0</v>
      </c>
    </row>
    <row r="184" spans="1:19" ht="37.5" x14ac:dyDescent="0.2">
      <c r="A184" s="4" t="s">
        <v>335</v>
      </c>
      <c r="B184" s="388" t="s">
        <v>19</v>
      </c>
      <c r="C184" s="389" t="s">
        <v>51</v>
      </c>
      <c r="D184" s="389" t="s">
        <v>19</v>
      </c>
      <c r="E184" s="387" t="s">
        <v>741</v>
      </c>
      <c r="F184" s="7">
        <v>200</v>
      </c>
      <c r="G184" s="399"/>
      <c r="H184" s="400"/>
      <c r="I184" s="393">
        <f t="shared" si="71"/>
        <v>0</v>
      </c>
      <c r="J184" s="393">
        <f t="shared" si="71"/>
        <v>0</v>
      </c>
      <c r="K184" s="393">
        <f t="shared" si="71"/>
        <v>100</v>
      </c>
      <c r="L184" s="393">
        <f t="shared" si="71"/>
        <v>0</v>
      </c>
      <c r="M184" s="393">
        <f t="shared" si="71"/>
        <v>100</v>
      </c>
      <c r="N184" s="393">
        <f t="shared" si="71"/>
        <v>0</v>
      </c>
      <c r="O184" s="393">
        <f t="shared" si="71"/>
        <v>100</v>
      </c>
      <c r="P184" s="393">
        <f t="shared" si="71"/>
        <v>0</v>
      </c>
      <c r="Q184" s="393">
        <f t="shared" si="71"/>
        <v>100</v>
      </c>
      <c r="R184" s="393">
        <f t="shared" si="71"/>
        <v>0</v>
      </c>
    </row>
    <row r="185" spans="1:19" x14ac:dyDescent="0.2">
      <c r="A185" s="397" t="s">
        <v>32</v>
      </c>
      <c r="B185" s="388" t="s">
        <v>19</v>
      </c>
      <c r="C185" s="389" t="s">
        <v>51</v>
      </c>
      <c r="D185" s="389" t="s">
        <v>19</v>
      </c>
      <c r="E185" s="387" t="s">
        <v>741</v>
      </c>
      <c r="F185" s="7">
        <v>200</v>
      </c>
      <c r="G185" s="399" t="s">
        <v>17</v>
      </c>
      <c r="H185" s="400" t="s">
        <v>33</v>
      </c>
      <c r="I185" s="393">
        <f>Пр.9!J128</f>
        <v>0</v>
      </c>
      <c r="J185" s="393">
        <f>Пр.9!K128</f>
        <v>0</v>
      </c>
      <c r="K185" s="393">
        <f>Пр.9!L128</f>
        <v>100</v>
      </c>
      <c r="L185" s="393">
        <f>Пр.9!M128</f>
        <v>0</v>
      </c>
      <c r="M185" s="393">
        <f>Пр.9!N128</f>
        <v>100</v>
      </c>
      <c r="N185" s="393">
        <f>Пр.9!O128</f>
        <v>0</v>
      </c>
      <c r="O185" s="393">
        <f>Пр.9!P128</f>
        <v>100</v>
      </c>
      <c r="P185" s="393">
        <f>Пр.9!Q128</f>
        <v>0</v>
      </c>
      <c r="Q185" s="393">
        <f>Пр.9!R128</f>
        <v>100</v>
      </c>
      <c r="R185" s="393">
        <f>Пр.9!S128</f>
        <v>0</v>
      </c>
    </row>
    <row r="186" spans="1:19" s="34" customFormat="1" ht="37.5" x14ac:dyDescent="0.2">
      <c r="A186" s="49" t="s">
        <v>174</v>
      </c>
      <c r="B186" s="37" t="s">
        <v>20</v>
      </c>
      <c r="C186" s="38" t="s">
        <v>51</v>
      </c>
      <c r="D186" s="38" t="s">
        <v>14</v>
      </c>
      <c r="E186" s="39" t="s">
        <v>74</v>
      </c>
      <c r="F186" s="40"/>
      <c r="G186" s="51"/>
      <c r="H186" s="39"/>
      <c r="I186" s="43">
        <f t="shared" ref="I186:R186" si="73">I187+I200</f>
        <v>5430.4</v>
      </c>
      <c r="J186" s="43">
        <f t="shared" si="73"/>
        <v>0</v>
      </c>
      <c r="K186" s="43">
        <f>K187+K200</f>
        <v>1572.4</v>
      </c>
      <c r="L186" s="43">
        <f>L187+L200</f>
        <v>0</v>
      </c>
      <c r="M186" s="43">
        <f>M187+M200</f>
        <v>7002.7999999999993</v>
      </c>
      <c r="N186" s="43">
        <f>N187+N200</f>
        <v>0</v>
      </c>
      <c r="O186" s="43">
        <f t="shared" si="73"/>
        <v>3178.9</v>
      </c>
      <c r="P186" s="43">
        <f t="shared" si="73"/>
        <v>0</v>
      </c>
      <c r="Q186" s="43">
        <f t="shared" si="73"/>
        <v>3249.9</v>
      </c>
      <c r="R186" s="43">
        <f t="shared" si="73"/>
        <v>0</v>
      </c>
      <c r="S186" s="265"/>
    </row>
    <row r="187" spans="1:19" s="34" customFormat="1" ht="37.5" x14ac:dyDescent="0.2">
      <c r="A187" s="49" t="s">
        <v>119</v>
      </c>
      <c r="B187" s="37" t="s">
        <v>20</v>
      </c>
      <c r="C187" s="38" t="s">
        <v>9</v>
      </c>
      <c r="D187" s="38" t="s">
        <v>14</v>
      </c>
      <c r="E187" s="39" t="s">
        <v>74</v>
      </c>
      <c r="F187" s="53"/>
      <c r="G187" s="41"/>
      <c r="H187" s="42"/>
      <c r="I187" s="43">
        <f t="shared" ref="I187:R187" si="74">I188</f>
        <v>3049.8</v>
      </c>
      <c r="J187" s="43">
        <f t="shared" si="74"/>
        <v>0</v>
      </c>
      <c r="K187" s="43">
        <f t="shared" si="74"/>
        <v>1572.4</v>
      </c>
      <c r="L187" s="43">
        <f t="shared" si="74"/>
        <v>0</v>
      </c>
      <c r="M187" s="43">
        <f t="shared" si="74"/>
        <v>4622.2</v>
      </c>
      <c r="N187" s="43">
        <f t="shared" si="74"/>
        <v>0</v>
      </c>
      <c r="O187" s="43">
        <f t="shared" si="74"/>
        <v>3048.9</v>
      </c>
      <c r="P187" s="43">
        <f t="shared" si="74"/>
        <v>0</v>
      </c>
      <c r="Q187" s="43">
        <f t="shared" si="74"/>
        <v>3119.9</v>
      </c>
      <c r="R187" s="43">
        <f t="shared" si="74"/>
        <v>0</v>
      </c>
      <c r="S187" s="265"/>
    </row>
    <row r="188" spans="1:19" s="34" customFormat="1" ht="56.25" x14ac:dyDescent="0.2">
      <c r="A188" s="69" t="s">
        <v>120</v>
      </c>
      <c r="B188" s="37" t="s">
        <v>20</v>
      </c>
      <c r="C188" s="38" t="s">
        <v>9</v>
      </c>
      <c r="D188" s="38" t="s">
        <v>13</v>
      </c>
      <c r="E188" s="39" t="s">
        <v>74</v>
      </c>
      <c r="F188" s="53"/>
      <c r="G188" s="41"/>
      <c r="H188" s="42"/>
      <c r="I188" s="43">
        <f t="shared" ref="I188:R188" si="75">I189+I194+I197</f>
        <v>3049.8</v>
      </c>
      <c r="J188" s="43">
        <f t="shared" si="75"/>
        <v>0</v>
      </c>
      <c r="K188" s="43">
        <f>K189+K194+K197</f>
        <v>1572.4</v>
      </c>
      <c r="L188" s="43">
        <f>L189+L194+L197</f>
        <v>0</v>
      </c>
      <c r="M188" s="43">
        <f>M189+M194+M197</f>
        <v>4622.2</v>
      </c>
      <c r="N188" s="43">
        <f>N189+N194+N197</f>
        <v>0</v>
      </c>
      <c r="O188" s="43">
        <f t="shared" si="75"/>
        <v>3048.9</v>
      </c>
      <c r="P188" s="43">
        <f t="shared" si="75"/>
        <v>0</v>
      </c>
      <c r="Q188" s="43">
        <f t="shared" si="75"/>
        <v>3119.9</v>
      </c>
      <c r="R188" s="43">
        <f t="shared" si="75"/>
        <v>0</v>
      </c>
      <c r="S188" s="265"/>
    </row>
    <row r="189" spans="1:19" ht="37.5" x14ac:dyDescent="0.2">
      <c r="A189" s="52" t="s">
        <v>165</v>
      </c>
      <c r="B189" s="5" t="s">
        <v>20</v>
      </c>
      <c r="C189" s="17" t="s">
        <v>9</v>
      </c>
      <c r="D189" s="17" t="s">
        <v>13</v>
      </c>
      <c r="E189" s="6" t="s">
        <v>84</v>
      </c>
      <c r="F189" s="53"/>
      <c r="G189" s="46"/>
      <c r="H189" s="45"/>
      <c r="I189" s="18">
        <f t="shared" ref="I189:R189" si="76">I190+I192</f>
        <v>300</v>
      </c>
      <c r="J189" s="18">
        <f t="shared" si="76"/>
        <v>0</v>
      </c>
      <c r="K189" s="18">
        <f>K190+K192</f>
        <v>0</v>
      </c>
      <c r="L189" s="18">
        <f>L190+L192</f>
        <v>0</v>
      </c>
      <c r="M189" s="18">
        <f>M190+M192</f>
        <v>300</v>
      </c>
      <c r="N189" s="18">
        <f>N190+N192</f>
        <v>0</v>
      </c>
      <c r="O189" s="18">
        <f t="shared" si="76"/>
        <v>300</v>
      </c>
      <c r="P189" s="18">
        <f t="shared" si="76"/>
        <v>0</v>
      </c>
      <c r="Q189" s="18">
        <f t="shared" si="76"/>
        <v>300</v>
      </c>
      <c r="R189" s="18">
        <f t="shared" si="76"/>
        <v>0</v>
      </c>
    </row>
    <row r="190" spans="1:19" ht="75" x14ac:dyDescent="0.2">
      <c r="A190" s="2" t="s">
        <v>334</v>
      </c>
      <c r="B190" s="5" t="s">
        <v>20</v>
      </c>
      <c r="C190" s="17" t="s">
        <v>9</v>
      </c>
      <c r="D190" s="17" t="s">
        <v>13</v>
      </c>
      <c r="E190" s="6" t="s">
        <v>84</v>
      </c>
      <c r="F190" s="7">
        <v>100</v>
      </c>
      <c r="G190" s="46"/>
      <c r="H190" s="45"/>
      <c r="I190" s="18">
        <f t="shared" ref="I190:R190" si="77">I191</f>
        <v>273</v>
      </c>
      <c r="J190" s="18">
        <f t="shared" si="77"/>
        <v>0</v>
      </c>
      <c r="K190" s="18">
        <f t="shared" si="77"/>
        <v>0</v>
      </c>
      <c r="L190" s="18">
        <f t="shared" si="77"/>
        <v>0</v>
      </c>
      <c r="M190" s="18">
        <f t="shared" si="77"/>
        <v>273</v>
      </c>
      <c r="N190" s="18">
        <f t="shared" si="77"/>
        <v>0</v>
      </c>
      <c r="O190" s="18">
        <f t="shared" si="77"/>
        <v>273</v>
      </c>
      <c r="P190" s="18">
        <f t="shared" si="77"/>
        <v>0</v>
      </c>
      <c r="Q190" s="18">
        <f t="shared" si="77"/>
        <v>273</v>
      </c>
      <c r="R190" s="18">
        <f t="shared" si="77"/>
        <v>0</v>
      </c>
    </row>
    <row r="191" spans="1:19" ht="37.5" x14ac:dyDescent="0.2">
      <c r="A191" s="4" t="s">
        <v>27</v>
      </c>
      <c r="B191" s="5" t="s">
        <v>20</v>
      </c>
      <c r="C191" s="17" t="s">
        <v>9</v>
      </c>
      <c r="D191" s="17" t="s">
        <v>13</v>
      </c>
      <c r="E191" s="6" t="s">
        <v>84</v>
      </c>
      <c r="F191" s="7">
        <v>100</v>
      </c>
      <c r="G191" s="46" t="s">
        <v>16</v>
      </c>
      <c r="H191" s="45" t="s">
        <v>28</v>
      </c>
      <c r="I191" s="18">
        <f>Пр.9!J90</f>
        <v>273</v>
      </c>
      <c r="J191" s="18">
        <f>Пр.9!K90</f>
        <v>0</v>
      </c>
      <c r="K191" s="18">
        <f>Пр.9!L90</f>
        <v>0</v>
      </c>
      <c r="L191" s="18">
        <f>Пр.9!M90</f>
        <v>0</v>
      </c>
      <c r="M191" s="18">
        <f>Пр.9!N90</f>
        <v>273</v>
      </c>
      <c r="N191" s="18">
        <f>Пр.9!O90</f>
        <v>0</v>
      </c>
      <c r="O191" s="18">
        <f>Пр.9!P90</f>
        <v>273</v>
      </c>
      <c r="P191" s="18">
        <f>Пр.9!Q90</f>
        <v>0</v>
      </c>
      <c r="Q191" s="18">
        <f>Пр.9!R90</f>
        <v>273</v>
      </c>
      <c r="R191" s="18">
        <f>Пр.9!S90</f>
        <v>0</v>
      </c>
    </row>
    <row r="192" spans="1:19" ht="37.5" x14ac:dyDescent="0.2">
      <c r="A192" s="4" t="s">
        <v>335</v>
      </c>
      <c r="B192" s="5" t="s">
        <v>20</v>
      </c>
      <c r="C192" s="17" t="s">
        <v>9</v>
      </c>
      <c r="D192" s="17" t="s">
        <v>13</v>
      </c>
      <c r="E192" s="6" t="s">
        <v>84</v>
      </c>
      <c r="F192" s="7">
        <v>200</v>
      </c>
      <c r="G192" s="46"/>
      <c r="H192" s="45"/>
      <c r="I192" s="18">
        <f t="shared" ref="I192:R192" si="78">I193</f>
        <v>27</v>
      </c>
      <c r="J192" s="18">
        <f t="shared" si="78"/>
        <v>0</v>
      </c>
      <c r="K192" s="18">
        <f t="shared" si="78"/>
        <v>0</v>
      </c>
      <c r="L192" s="18">
        <f t="shared" si="78"/>
        <v>0</v>
      </c>
      <c r="M192" s="18">
        <f t="shared" si="78"/>
        <v>27</v>
      </c>
      <c r="N192" s="18">
        <f t="shared" si="78"/>
        <v>0</v>
      </c>
      <c r="O192" s="18">
        <f t="shared" si="78"/>
        <v>27</v>
      </c>
      <c r="P192" s="18">
        <f t="shared" si="78"/>
        <v>0</v>
      </c>
      <c r="Q192" s="18">
        <f t="shared" si="78"/>
        <v>27</v>
      </c>
      <c r="R192" s="18">
        <f t="shared" si="78"/>
        <v>0</v>
      </c>
    </row>
    <row r="193" spans="1:19" ht="37.5" x14ac:dyDescent="0.2">
      <c r="A193" s="4" t="s">
        <v>27</v>
      </c>
      <c r="B193" s="5" t="s">
        <v>20</v>
      </c>
      <c r="C193" s="17" t="s">
        <v>9</v>
      </c>
      <c r="D193" s="17" t="s">
        <v>13</v>
      </c>
      <c r="E193" s="6" t="s">
        <v>84</v>
      </c>
      <c r="F193" s="7">
        <v>200</v>
      </c>
      <c r="G193" s="46" t="s">
        <v>16</v>
      </c>
      <c r="H193" s="45" t="s">
        <v>28</v>
      </c>
      <c r="I193" s="18">
        <f>Пр.9!J91</f>
        <v>27</v>
      </c>
      <c r="J193" s="18">
        <f>Пр.9!K91</f>
        <v>0</v>
      </c>
      <c r="K193" s="18">
        <f>Пр.9!L91</f>
        <v>0</v>
      </c>
      <c r="L193" s="18">
        <f>Пр.9!M91</f>
        <v>0</v>
      </c>
      <c r="M193" s="18">
        <f>Пр.9!N91</f>
        <v>27</v>
      </c>
      <c r="N193" s="18">
        <f>Пр.9!O91</f>
        <v>0</v>
      </c>
      <c r="O193" s="18">
        <f>Пр.9!P91</f>
        <v>27</v>
      </c>
      <c r="P193" s="18">
        <f>Пр.9!Q91</f>
        <v>0</v>
      </c>
      <c r="Q193" s="18">
        <f>Пр.9!R91</f>
        <v>27</v>
      </c>
      <c r="R193" s="18">
        <f>Пр.9!S91</f>
        <v>0</v>
      </c>
    </row>
    <row r="194" spans="1:19" ht="37.5" x14ac:dyDescent="0.2">
      <c r="A194" s="52" t="s">
        <v>436</v>
      </c>
      <c r="B194" s="5" t="s">
        <v>20</v>
      </c>
      <c r="C194" s="17" t="s">
        <v>9</v>
      </c>
      <c r="D194" s="17" t="s">
        <v>13</v>
      </c>
      <c r="E194" s="6" t="s">
        <v>85</v>
      </c>
      <c r="F194" s="53"/>
      <c r="G194" s="46"/>
      <c r="H194" s="45"/>
      <c r="I194" s="18">
        <f t="shared" ref="I194:R195" si="79">I195</f>
        <v>1683</v>
      </c>
      <c r="J194" s="18">
        <f t="shared" si="79"/>
        <v>0</v>
      </c>
      <c r="K194" s="18">
        <f t="shared" si="79"/>
        <v>0</v>
      </c>
      <c r="L194" s="18">
        <f t="shared" si="79"/>
        <v>0</v>
      </c>
      <c r="M194" s="18">
        <f t="shared" si="79"/>
        <v>1683</v>
      </c>
      <c r="N194" s="18">
        <f t="shared" si="79"/>
        <v>0</v>
      </c>
      <c r="O194" s="18">
        <f t="shared" si="79"/>
        <v>1751</v>
      </c>
      <c r="P194" s="18">
        <f t="shared" si="79"/>
        <v>0</v>
      </c>
      <c r="Q194" s="18">
        <f t="shared" si="79"/>
        <v>1822</v>
      </c>
      <c r="R194" s="18">
        <f t="shared" si="79"/>
        <v>0</v>
      </c>
    </row>
    <row r="195" spans="1:19" ht="75" x14ac:dyDescent="0.2">
      <c r="A195" s="2" t="s">
        <v>334</v>
      </c>
      <c r="B195" s="5" t="s">
        <v>20</v>
      </c>
      <c r="C195" s="17" t="s">
        <v>9</v>
      </c>
      <c r="D195" s="17" t="s">
        <v>13</v>
      </c>
      <c r="E195" s="6" t="s">
        <v>85</v>
      </c>
      <c r="F195" s="7">
        <v>100</v>
      </c>
      <c r="G195" s="46"/>
      <c r="H195" s="45"/>
      <c r="I195" s="18">
        <f t="shared" si="79"/>
        <v>1683</v>
      </c>
      <c r="J195" s="18">
        <f t="shared" si="79"/>
        <v>0</v>
      </c>
      <c r="K195" s="18">
        <f t="shared" si="79"/>
        <v>0</v>
      </c>
      <c r="L195" s="18">
        <f t="shared" si="79"/>
        <v>0</v>
      </c>
      <c r="M195" s="18">
        <f t="shared" si="79"/>
        <v>1683</v>
      </c>
      <c r="N195" s="18">
        <f t="shared" si="79"/>
        <v>0</v>
      </c>
      <c r="O195" s="18">
        <f t="shared" si="79"/>
        <v>1751</v>
      </c>
      <c r="P195" s="18">
        <f t="shared" si="79"/>
        <v>0</v>
      </c>
      <c r="Q195" s="18">
        <f t="shared" si="79"/>
        <v>1822</v>
      </c>
      <c r="R195" s="18">
        <f t="shared" si="79"/>
        <v>0</v>
      </c>
    </row>
    <row r="196" spans="1:19" ht="37.5" x14ac:dyDescent="0.2">
      <c r="A196" s="4" t="s">
        <v>27</v>
      </c>
      <c r="B196" s="5" t="s">
        <v>20</v>
      </c>
      <c r="C196" s="17" t="s">
        <v>9</v>
      </c>
      <c r="D196" s="17" t="s">
        <v>13</v>
      </c>
      <c r="E196" s="6" t="s">
        <v>85</v>
      </c>
      <c r="F196" s="7">
        <v>100</v>
      </c>
      <c r="G196" s="46" t="s">
        <v>16</v>
      </c>
      <c r="H196" s="45" t="s">
        <v>28</v>
      </c>
      <c r="I196" s="18">
        <f>Пр.9!J93</f>
        <v>1683</v>
      </c>
      <c r="J196" s="18">
        <f>Пр.9!K93</f>
        <v>0</v>
      </c>
      <c r="K196" s="18">
        <f>Пр.9!L93</f>
        <v>0</v>
      </c>
      <c r="L196" s="18">
        <f>Пр.9!M93</f>
        <v>0</v>
      </c>
      <c r="M196" s="18">
        <f>Пр.9!N93</f>
        <v>1683</v>
      </c>
      <c r="N196" s="18">
        <f>Пр.9!O93</f>
        <v>0</v>
      </c>
      <c r="O196" s="18">
        <f>Пр.9!P93</f>
        <v>1751</v>
      </c>
      <c r="P196" s="18">
        <f>Пр.9!Q93</f>
        <v>0</v>
      </c>
      <c r="Q196" s="18">
        <f>Пр.9!R93</f>
        <v>1822</v>
      </c>
      <c r="R196" s="18">
        <f>Пр.9!S93</f>
        <v>0</v>
      </c>
    </row>
    <row r="197" spans="1:19" ht="56.25" x14ac:dyDescent="0.2">
      <c r="A197" s="52" t="s">
        <v>437</v>
      </c>
      <c r="B197" s="5" t="s">
        <v>20</v>
      </c>
      <c r="C197" s="17" t="s">
        <v>9</v>
      </c>
      <c r="D197" s="17" t="s">
        <v>13</v>
      </c>
      <c r="E197" s="6" t="s">
        <v>404</v>
      </c>
      <c r="F197" s="53"/>
      <c r="G197" s="46"/>
      <c r="H197" s="45"/>
      <c r="I197" s="18">
        <f t="shared" ref="I197:R198" si="80">I198</f>
        <v>1066.8</v>
      </c>
      <c r="J197" s="18">
        <f t="shared" si="80"/>
        <v>0</v>
      </c>
      <c r="K197" s="18">
        <f t="shared" si="80"/>
        <v>1572.4</v>
      </c>
      <c r="L197" s="18">
        <f t="shared" si="80"/>
        <v>0</v>
      </c>
      <c r="M197" s="18">
        <f t="shared" si="80"/>
        <v>2639.2</v>
      </c>
      <c r="N197" s="18">
        <f t="shared" si="80"/>
        <v>0</v>
      </c>
      <c r="O197" s="18">
        <f t="shared" si="80"/>
        <v>997.9</v>
      </c>
      <c r="P197" s="18">
        <f t="shared" si="80"/>
        <v>0</v>
      </c>
      <c r="Q197" s="18">
        <f t="shared" si="80"/>
        <v>997.9</v>
      </c>
      <c r="R197" s="18">
        <f t="shared" si="80"/>
        <v>0</v>
      </c>
    </row>
    <row r="198" spans="1:19" ht="37.5" x14ac:dyDescent="0.2">
      <c r="A198" s="4" t="s">
        <v>335</v>
      </c>
      <c r="B198" s="5" t="s">
        <v>20</v>
      </c>
      <c r="C198" s="17" t="s">
        <v>9</v>
      </c>
      <c r="D198" s="17" t="s">
        <v>13</v>
      </c>
      <c r="E198" s="6" t="s">
        <v>404</v>
      </c>
      <c r="F198" s="7">
        <v>200</v>
      </c>
      <c r="G198" s="46"/>
      <c r="H198" s="45"/>
      <c r="I198" s="18">
        <f t="shared" si="80"/>
        <v>1066.8</v>
      </c>
      <c r="J198" s="18">
        <f t="shared" si="80"/>
        <v>0</v>
      </c>
      <c r="K198" s="18">
        <f t="shared" si="80"/>
        <v>1572.4</v>
      </c>
      <c r="L198" s="18">
        <f t="shared" si="80"/>
        <v>0</v>
      </c>
      <c r="M198" s="18">
        <f t="shared" si="80"/>
        <v>2639.2</v>
      </c>
      <c r="N198" s="18">
        <f t="shared" si="80"/>
        <v>0</v>
      </c>
      <c r="O198" s="18">
        <f t="shared" si="80"/>
        <v>997.9</v>
      </c>
      <c r="P198" s="18">
        <f t="shared" si="80"/>
        <v>0</v>
      </c>
      <c r="Q198" s="18">
        <f t="shared" si="80"/>
        <v>997.9</v>
      </c>
      <c r="R198" s="18">
        <f t="shared" si="80"/>
        <v>0</v>
      </c>
    </row>
    <row r="199" spans="1:19" ht="37.5" x14ac:dyDescent="0.2">
      <c r="A199" s="4" t="s">
        <v>27</v>
      </c>
      <c r="B199" s="5" t="s">
        <v>20</v>
      </c>
      <c r="C199" s="17" t="s">
        <v>9</v>
      </c>
      <c r="D199" s="17" t="s">
        <v>13</v>
      </c>
      <c r="E199" s="6" t="s">
        <v>404</v>
      </c>
      <c r="F199" s="7">
        <v>200</v>
      </c>
      <c r="G199" s="46" t="s">
        <v>16</v>
      </c>
      <c r="H199" s="45" t="s">
        <v>28</v>
      </c>
      <c r="I199" s="18">
        <f>Пр.9!J95</f>
        <v>1066.8</v>
      </c>
      <c r="J199" s="18">
        <f>Пр.9!K95</f>
        <v>0</v>
      </c>
      <c r="K199" s="18">
        <f>Пр.9!L95</f>
        <v>1572.4</v>
      </c>
      <c r="L199" s="18">
        <f>Пр.9!M95</f>
        <v>0</v>
      </c>
      <c r="M199" s="18">
        <f>Пр.9!N95</f>
        <v>2639.2</v>
      </c>
      <c r="N199" s="18">
        <f>Пр.9!O95</f>
        <v>0</v>
      </c>
      <c r="O199" s="18">
        <f>Пр.9!P95</f>
        <v>997.9</v>
      </c>
      <c r="P199" s="18">
        <f>Пр.9!Q95</f>
        <v>0</v>
      </c>
      <c r="Q199" s="18">
        <f>Пр.9!R95</f>
        <v>997.9</v>
      </c>
      <c r="R199" s="18">
        <f>Пр.9!S95</f>
        <v>0</v>
      </c>
    </row>
    <row r="200" spans="1:19" s="34" customFormat="1" ht="112.5" x14ac:dyDescent="0.2">
      <c r="A200" s="49" t="s">
        <v>432</v>
      </c>
      <c r="B200" s="37" t="s">
        <v>20</v>
      </c>
      <c r="C200" s="38" t="s">
        <v>10</v>
      </c>
      <c r="D200" s="38" t="s">
        <v>14</v>
      </c>
      <c r="E200" s="39" t="s">
        <v>74</v>
      </c>
      <c r="F200" s="53"/>
      <c r="G200" s="37"/>
      <c r="H200" s="39"/>
      <c r="I200" s="43">
        <f t="shared" ref="I200:R200" si="81">I201+I211+I215</f>
        <v>2380.6</v>
      </c>
      <c r="J200" s="43">
        <f t="shared" si="81"/>
        <v>0</v>
      </c>
      <c r="K200" s="43">
        <f t="shared" si="81"/>
        <v>0</v>
      </c>
      <c r="L200" s="43">
        <f t="shared" si="81"/>
        <v>0</v>
      </c>
      <c r="M200" s="43">
        <f t="shared" si="81"/>
        <v>2380.6</v>
      </c>
      <c r="N200" s="43">
        <f t="shared" si="81"/>
        <v>0</v>
      </c>
      <c r="O200" s="43">
        <f t="shared" si="81"/>
        <v>130</v>
      </c>
      <c r="P200" s="43">
        <f t="shared" si="81"/>
        <v>0</v>
      </c>
      <c r="Q200" s="43">
        <f t="shared" si="81"/>
        <v>130</v>
      </c>
      <c r="R200" s="43">
        <f t="shared" si="81"/>
        <v>0</v>
      </c>
      <c r="S200" s="265"/>
    </row>
    <row r="201" spans="1:19" s="34" customFormat="1" ht="37.5" x14ac:dyDescent="0.2">
      <c r="A201" s="49" t="s">
        <v>86</v>
      </c>
      <c r="B201" s="37" t="s">
        <v>20</v>
      </c>
      <c r="C201" s="38" t="s">
        <v>10</v>
      </c>
      <c r="D201" s="38" t="s">
        <v>13</v>
      </c>
      <c r="E201" s="39" t="s">
        <v>74</v>
      </c>
      <c r="F201" s="53"/>
      <c r="G201" s="37"/>
      <c r="H201" s="39"/>
      <c r="I201" s="43">
        <f>I202+I205+I208</f>
        <v>1937</v>
      </c>
      <c r="J201" s="43">
        <f t="shared" ref="J201:R201" si="82">J202+J205+J208</f>
        <v>0</v>
      </c>
      <c r="K201" s="43">
        <f t="shared" si="82"/>
        <v>0</v>
      </c>
      <c r="L201" s="43">
        <f t="shared" si="82"/>
        <v>0</v>
      </c>
      <c r="M201" s="43">
        <f t="shared" si="82"/>
        <v>1937</v>
      </c>
      <c r="N201" s="43">
        <f t="shared" si="82"/>
        <v>0</v>
      </c>
      <c r="O201" s="43">
        <f t="shared" si="82"/>
        <v>70</v>
      </c>
      <c r="P201" s="43">
        <f t="shared" si="82"/>
        <v>0</v>
      </c>
      <c r="Q201" s="43">
        <f t="shared" si="82"/>
        <v>70</v>
      </c>
      <c r="R201" s="43">
        <f t="shared" si="82"/>
        <v>0</v>
      </c>
      <c r="S201" s="265"/>
    </row>
    <row r="202" spans="1:19" ht="37.5" x14ac:dyDescent="0.2">
      <c r="A202" s="52" t="s">
        <v>114</v>
      </c>
      <c r="B202" s="5" t="s">
        <v>20</v>
      </c>
      <c r="C202" s="17" t="s">
        <v>10</v>
      </c>
      <c r="D202" s="17" t="s">
        <v>13</v>
      </c>
      <c r="E202" s="6" t="s">
        <v>87</v>
      </c>
      <c r="F202" s="54"/>
      <c r="G202" s="46"/>
      <c r="H202" s="45"/>
      <c r="I202" s="18">
        <f t="shared" ref="I202:R209" si="83">I203</f>
        <v>35</v>
      </c>
      <c r="J202" s="18">
        <f t="shared" si="83"/>
        <v>0</v>
      </c>
      <c r="K202" s="18">
        <f t="shared" si="83"/>
        <v>0</v>
      </c>
      <c r="L202" s="18">
        <f t="shared" si="83"/>
        <v>0</v>
      </c>
      <c r="M202" s="18">
        <f t="shared" si="83"/>
        <v>35</v>
      </c>
      <c r="N202" s="18">
        <f t="shared" si="83"/>
        <v>0</v>
      </c>
      <c r="O202" s="18">
        <f t="shared" si="83"/>
        <v>35</v>
      </c>
      <c r="P202" s="18">
        <f t="shared" si="83"/>
        <v>0</v>
      </c>
      <c r="Q202" s="18">
        <f t="shared" si="83"/>
        <v>35</v>
      </c>
      <c r="R202" s="18">
        <f t="shared" si="83"/>
        <v>0</v>
      </c>
    </row>
    <row r="203" spans="1:19" ht="37.5" x14ac:dyDescent="0.2">
      <c r="A203" s="4" t="s">
        <v>335</v>
      </c>
      <c r="B203" s="5" t="s">
        <v>20</v>
      </c>
      <c r="C203" s="17" t="s">
        <v>10</v>
      </c>
      <c r="D203" s="17" t="s">
        <v>13</v>
      </c>
      <c r="E203" s="6" t="s">
        <v>87</v>
      </c>
      <c r="F203" s="7">
        <v>200</v>
      </c>
      <c r="G203" s="46"/>
      <c r="H203" s="45"/>
      <c r="I203" s="18">
        <f t="shared" si="83"/>
        <v>35</v>
      </c>
      <c r="J203" s="18">
        <f t="shared" si="83"/>
        <v>0</v>
      </c>
      <c r="K203" s="18">
        <f t="shared" si="83"/>
        <v>0</v>
      </c>
      <c r="L203" s="18">
        <f t="shared" si="83"/>
        <v>0</v>
      </c>
      <c r="M203" s="18">
        <f t="shared" si="83"/>
        <v>35</v>
      </c>
      <c r="N203" s="18">
        <f t="shared" si="83"/>
        <v>0</v>
      </c>
      <c r="O203" s="18">
        <f t="shared" si="83"/>
        <v>35</v>
      </c>
      <c r="P203" s="18">
        <f t="shared" si="83"/>
        <v>0</v>
      </c>
      <c r="Q203" s="18">
        <f t="shared" si="83"/>
        <v>35</v>
      </c>
      <c r="R203" s="18">
        <f t="shared" si="83"/>
        <v>0</v>
      </c>
    </row>
    <row r="204" spans="1:19" ht="37.5" x14ac:dyDescent="0.2">
      <c r="A204" s="2" t="s">
        <v>546</v>
      </c>
      <c r="B204" s="5" t="s">
        <v>20</v>
      </c>
      <c r="C204" s="17" t="s">
        <v>10</v>
      </c>
      <c r="D204" s="17" t="s">
        <v>13</v>
      </c>
      <c r="E204" s="6" t="s">
        <v>87</v>
      </c>
      <c r="F204" s="7">
        <v>200</v>
      </c>
      <c r="G204" s="46" t="s">
        <v>16</v>
      </c>
      <c r="H204" s="45">
        <v>10</v>
      </c>
      <c r="I204" s="18">
        <f>Пр.9!J77</f>
        <v>35</v>
      </c>
      <c r="J204" s="18">
        <f>Пр.9!K77</f>
        <v>0</v>
      </c>
      <c r="K204" s="18">
        <f>Пр.9!L77</f>
        <v>0</v>
      </c>
      <c r="L204" s="18">
        <f>Пр.9!M77</f>
        <v>0</v>
      </c>
      <c r="M204" s="18">
        <f>Пр.9!N77</f>
        <v>35</v>
      </c>
      <c r="N204" s="18">
        <f>Пр.9!O77</f>
        <v>0</v>
      </c>
      <c r="O204" s="18">
        <f>Пр.9!P77</f>
        <v>35</v>
      </c>
      <c r="P204" s="18">
        <f>Пр.9!Q77</f>
        <v>0</v>
      </c>
      <c r="Q204" s="18">
        <f>Пр.9!R77</f>
        <v>35</v>
      </c>
      <c r="R204" s="18">
        <f>Пр.9!S77</f>
        <v>0</v>
      </c>
    </row>
    <row r="205" spans="1:19" ht="37.5" x14ac:dyDescent="0.2">
      <c r="A205" s="52" t="s">
        <v>500</v>
      </c>
      <c r="B205" s="5" t="s">
        <v>20</v>
      </c>
      <c r="C205" s="17" t="s">
        <v>10</v>
      </c>
      <c r="D205" s="17" t="s">
        <v>13</v>
      </c>
      <c r="E205" s="6" t="s">
        <v>499</v>
      </c>
      <c r="F205" s="54"/>
      <c r="G205" s="46"/>
      <c r="H205" s="45"/>
      <c r="I205" s="18">
        <f t="shared" si="83"/>
        <v>1667</v>
      </c>
      <c r="J205" s="18">
        <f t="shared" si="83"/>
        <v>0</v>
      </c>
      <c r="K205" s="18">
        <f t="shared" si="83"/>
        <v>0</v>
      </c>
      <c r="L205" s="18">
        <f t="shared" si="83"/>
        <v>0</v>
      </c>
      <c r="M205" s="18">
        <f t="shared" si="83"/>
        <v>1667</v>
      </c>
      <c r="N205" s="18">
        <f t="shared" si="83"/>
        <v>0</v>
      </c>
      <c r="O205" s="18">
        <f t="shared" si="83"/>
        <v>0</v>
      </c>
      <c r="P205" s="18">
        <f t="shared" si="83"/>
        <v>0</v>
      </c>
      <c r="Q205" s="18">
        <f t="shared" si="83"/>
        <v>0</v>
      </c>
      <c r="R205" s="18">
        <f t="shared" si="83"/>
        <v>0</v>
      </c>
    </row>
    <row r="206" spans="1:19" ht="37.5" x14ac:dyDescent="0.2">
      <c r="A206" s="4" t="s">
        <v>335</v>
      </c>
      <c r="B206" s="5" t="s">
        <v>20</v>
      </c>
      <c r="C206" s="17" t="s">
        <v>10</v>
      </c>
      <c r="D206" s="17" t="s">
        <v>13</v>
      </c>
      <c r="E206" s="6" t="s">
        <v>499</v>
      </c>
      <c r="F206" s="7">
        <v>200</v>
      </c>
      <c r="G206" s="46"/>
      <c r="H206" s="45"/>
      <c r="I206" s="18">
        <f t="shared" si="83"/>
        <v>1667</v>
      </c>
      <c r="J206" s="18">
        <f t="shared" si="83"/>
        <v>0</v>
      </c>
      <c r="K206" s="18">
        <f t="shared" si="83"/>
        <v>0</v>
      </c>
      <c r="L206" s="18">
        <f t="shared" si="83"/>
        <v>0</v>
      </c>
      <c r="M206" s="18">
        <f t="shared" si="83"/>
        <v>1667</v>
      </c>
      <c r="N206" s="18">
        <f t="shared" si="83"/>
        <v>0</v>
      </c>
      <c r="O206" s="18">
        <f t="shared" si="83"/>
        <v>0</v>
      </c>
      <c r="P206" s="18">
        <f t="shared" si="83"/>
        <v>0</v>
      </c>
      <c r="Q206" s="18">
        <f t="shared" si="83"/>
        <v>0</v>
      </c>
      <c r="R206" s="18">
        <f t="shared" si="83"/>
        <v>0</v>
      </c>
    </row>
    <row r="207" spans="1:19" ht="37.5" x14ac:dyDescent="0.2">
      <c r="A207" s="2" t="s">
        <v>546</v>
      </c>
      <c r="B207" s="5" t="s">
        <v>20</v>
      </c>
      <c r="C207" s="17" t="s">
        <v>10</v>
      </c>
      <c r="D207" s="17" t="s">
        <v>13</v>
      </c>
      <c r="E207" s="6" t="s">
        <v>499</v>
      </c>
      <c r="F207" s="7">
        <v>200</v>
      </c>
      <c r="G207" s="46" t="s">
        <v>16</v>
      </c>
      <c r="H207" s="45">
        <v>10</v>
      </c>
      <c r="I207" s="18">
        <f>Пр.9!J79</f>
        <v>1667</v>
      </c>
      <c r="J207" s="18">
        <f>Пр.9!K79</f>
        <v>0</v>
      </c>
      <c r="K207" s="18">
        <f>Пр.9!L79</f>
        <v>0</v>
      </c>
      <c r="L207" s="18">
        <f>Пр.9!M79</f>
        <v>0</v>
      </c>
      <c r="M207" s="18">
        <f>Пр.9!N79</f>
        <v>1667</v>
      </c>
      <c r="N207" s="18">
        <f>Пр.9!O79</f>
        <v>0</v>
      </c>
      <c r="O207" s="18">
        <f>Пр.9!P79</f>
        <v>0</v>
      </c>
      <c r="P207" s="18">
        <f>Пр.9!Q79</f>
        <v>0</v>
      </c>
      <c r="Q207" s="18">
        <f>Пр.9!R79</f>
        <v>0</v>
      </c>
      <c r="R207" s="18">
        <f>Пр.9!S79</f>
        <v>0</v>
      </c>
    </row>
    <row r="208" spans="1:19" ht="75" x14ac:dyDescent="0.2">
      <c r="A208" s="52" t="s">
        <v>627</v>
      </c>
      <c r="B208" s="5" t="s">
        <v>20</v>
      </c>
      <c r="C208" s="17" t="s">
        <v>10</v>
      </c>
      <c r="D208" s="17" t="s">
        <v>13</v>
      </c>
      <c r="E208" s="6" t="s">
        <v>407</v>
      </c>
      <c r="F208" s="54"/>
      <c r="G208" s="46"/>
      <c r="H208" s="45"/>
      <c r="I208" s="18">
        <f t="shared" si="83"/>
        <v>235</v>
      </c>
      <c r="J208" s="18">
        <f t="shared" si="83"/>
        <v>0</v>
      </c>
      <c r="K208" s="18">
        <f t="shared" si="83"/>
        <v>0</v>
      </c>
      <c r="L208" s="18">
        <f t="shared" si="83"/>
        <v>0</v>
      </c>
      <c r="M208" s="18">
        <f t="shared" si="83"/>
        <v>235</v>
      </c>
      <c r="N208" s="18">
        <f t="shared" si="83"/>
        <v>0</v>
      </c>
      <c r="O208" s="18">
        <f t="shared" si="83"/>
        <v>35</v>
      </c>
      <c r="P208" s="18">
        <f t="shared" si="83"/>
        <v>0</v>
      </c>
      <c r="Q208" s="18">
        <f t="shared" si="83"/>
        <v>35</v>
      </c>
      <c r="R208" s="18">
        <f t="shared" si="83"/>
        <v>0</v>
      </c>
    </row>
    <row r="209" spans="1:19" ht="37.5" x14ac:dyDescent="0.2">
      <c r="A209" s="4" t="s">
        <v>335</v>
      </c>
      <c r="B209" s="5" t="s">
        <v>20</v>
      </c>
      <c r="C209" s="17" t="s">
        <v>10</v>
      </c>
      <c r="D209" s="17" t="s">
        <v>13</v>
      </c>
      <c r="E209" s="6" t="s">
        <v>407</v>
      </c>
      <c r="F209" s="7">
        <v>200</v>
      </c>
      <c r="G209" s="46"/>
      <c r="H209" s="45"/>
      <c r="I209" s="18">
        <f t="shared" si="83"/>
        <v>235</v>
      </c>
      <c r="J209" s="18">
        <f t="shared" si="83"/>
        <v>0</v>
      </c>
      <c r="K209" s="18">
        <f t="shared" si="83"/>
        <v>0</v>
      </c>
      <c r="L209" s="18">
        <f t="shared" si="83"/>
        <v>0</v>
      </c>
      <c r="M209" s="18">
        <f t="shared" si="83"/>
        <v>235</v>
      </c>
      <c r="N209" s="18">
        <f t="shared" si="83"/>
        <v>0</v>
      </c>
      <c r="O209" s="18">
        <f t="shared" si="83"/>
        <v>35</v>
      </c>
      <c r="P209" s="18">
        <f t="shared" si="83"/>
        <v>0</v>
      </c>
      <c r="Q209" s="18">
        <f t="shared" si="83"/>
        <v>35</v>
      </c>
      <c r="R209" s="18">
        <f t="shared" si="83"/>
        <v>0</v>
      </c>
    </row>
    <row r="210" spans="1:19" ht="37.5" x14ac:dyDescent="0.2">
      <c r="A210" s="2" t="s">
        <v>546</v>
      </c>
      <c r="B210" s="5" t="s">
        <v>20</v>
      </c>
      <c r="C210" s="17" t="s">
        <v>10</v>
      </c>
      <c r="D210" s="17" t="s">
        <v>13</v>
      </c>
      <c r="E210" s="6" t="s">
        <v>407</v>
      </c>
      <c r="F210" s="7">
        <v>200</v>
      </c>
      <c r="G210" s="46" t="s">
        <v>16</v>
      </c>
      <c r="H210" s="45">
        <v>10</v>
      </c>
      <c r="I210" s="18">
        <f>Пр.9!J81</f>
        <v>235</v>
      </c>
      <c r="J210" s="18">
        <f>Пр.9!K81</f>
        <v>0</v>
      </c>
      <c r="K210" s="18">
        <f>Пр.9!L81</f>
        <v>0</v>
      </c>
      <c r="L210" s="18">
        <f>Пр.9!M81</f>
        <v>0</v>
      </c>
      <c r="M210" s="18">
        <f>Пр.9!N81</f>
        <v>235</v>
      </c>
      <c r="N210" s="18">
        <f>Пр.9!O81</f>
        <v>0</v>
      </c>
      <c r="O210" s="18">
        <f>Пр.9!P81</f>
        <v>35</v>
      </c>
      <c r="P210" s="18">
        <f>Пр.9!Q81</f>
        <v>0</v>
      </c>
      <c r="Q210" s="18">
        <f>Пр.9!R81</f>
        <v>35</v>
      </c>
      <c r="R210" s="18">
        <f>Пр.9!S81</f>
        <v>0</v>
      </c>
    </row>
    <row r="211" spans="1:19" s="34" customFormat="1" ht="37.5" x14ac:dyDescent="0.2">
      <c r="A211" s="13" t="s">
        <v>88</v>
      </c>
      <c r="B211" s="37" t="s">
        <v>20</v>
      </c>
      <c r="C211" s="38" t="s">
        <v>10</v>
      </c>
      <c r="D211" s="38" t="s">
        <v>38</v>
      </c>
      <c r="E211" s="39" t="s">
        <v>74</v>
      </c>
      <c r="F211" s="40"/>
      <c r="G211" s="41"/>
      <c r="H211" s="42"/>
      <c r="I211" s="43">
        <f t="shared" ref="I211:R211" si="84">I212</f>
        <v>30</v>
      </c>
      <c r="J211" s="43">
        <f t="shared" si="84"/>
        <v>0</v>
      </c>
      <c r="K211" s="43">
        <f t="shared" si="84"/>
        <v>0</v>
      </c>
      <c r="L211" s="43">
        <f t="shared" si="84"/>
        <v>0</v>
      </c>
      <c r="M211" s="43">
        <f t="shared" si="84"/>
        <v>30</v>
      </c>
      <c r="N211" s="43">
        <f t="shared" si="84"/>
        <v>0</v>
      </c>
      <c r="O211" s="43">
        <f t="shared" si="84"/>
        <v>30</v>
      </c>
      <c r="P211" s="43">
        <f t="shared" si="84"/>
        <v>0</v>
      </c>
      <c r="Q211" s="43">
        <f t="shared" si="84"/>
        <v>30</v>
      </c>
      <c r="R211" s="43">
        <f t="shared" si="84"/>
        <v>0</v>
      </c>
      <c r="S211" s="265"/>
    </row>
    <row r="212" spans="1:19" x14ac:dyDescent="0.2">
      <c r="A212" s="52" t="s">
        <v>433</v>
      </c>
      <c r="B212" s="5" t="s">
        <v>20</v>
      </c>
      <c r="C212" s="17" t="s">
        <v>10</v>
      </c>
      <c r="D212" s="17" t="s">
        <v>38</v>
      </c>
      <c r="E212" s="6" t="s">
        <v>90</v>
      </c>
      <c r="F212" s="54"/>
      <c r="G212" s="46"/>
      <c r="H212" s="45"/>
      <c r="I212" s="18">
        <f t="shared" ref="I212:R213" si="85">I213</f>
        <v>30</v>
      </c>
      <c r="J212" s="18">
        <f t="shared" si="85"/>
        <v>0</v>
      </c>
      <c r="K212" s="18">
        <f t="shared" si="85"/>
        <v>0</v>
      </c>
      <c r="L212" s="18">
        <f t="shared" si="85"/>
        <v>0</v>
      </c>
      <c r="M212" s="18">
        <f t="shared" si="85"/>
        <v>30</v>
      </c>
      <c r="N212" s="18">
        <f t="shared" si="85"/>
        <v>0</v>
      </c>
      <c r="O212" s="18">
        <f t="shared" si="85"/>
        <v>30</v>
      </c>
      <c r="P212" s="18">
        <f t="shared" si="85"/>
        <v>0</v>
      </c>
      <c r="Q212" s="18">
        <f t="shared" si="85"/>
        <v>30</v>
      </c>
      <c r="R212" s="18">
        <f t="shared" si="85"/>
        <v>0</v>
      </c>
    </row>
    <row r="213" spans="1:19" ht="37.5" x14ac:dyDescent="0.2">
      <c r="A213" s="4" t="s">
        <v>335</v>
      </c>
      <c r="B213" s="5" t="s">
        <v>20</v>
      </c>
      <c r="C213" s="17" t="s">
        <v>10</v>
      </c>
      <c r="D213" s="17" t="s">
        <v>38</v>
      </c>
      <c r="E213" s="6" t="s">
        <v>90</v>
      </c>
      <c r="F213" s="7">
        <v>200</v>
      </c>
      <c r="G213" s="46"/>
      <c r="H213" s="45"/>
      <c r="I213" s="18">
        <f t="shared" si="85"/>
        <v>30</v>
      </c>
      <c r="J213" s="18">
        <f t="shared" si="85"/>
        <v>0</v>
      </c>
      <c r="K213" s="18">
        <f t="shared" si="85"/>
        <v>0</v>
      </c>
      <c r="L213" s="18">
        <f t="shared" si="85"/>
        <v>0</v>
      </c>
      <c r="M213" s="18">
        <f t="shared" si="85"/>
        <v>30</v>
      </c>
      <c r="N213" s="18">
        <f t="shared" si="85"/>
        <v>0</v>
      </c>
      <c r="O213" s="18">
        <f t="shared" si="85"/>
        <v>30</v>
      </c>
      <c r="P213" s="18">
        <f t="shared" si="85"/>
        <v>0</v>
      </c>
      <c r="Q213" s="18">
        <f t="shared" si="85"/>
        <v>30</v>
      </c>
      <c r="R213" s="18">
        <f t="shared" si="85"/>
        <v>0</v>
      </c>
    </row>
    <row r="214" spans="1:19" ht="38.25" customHeight="1" x14ac:dyDescent="0.2">
      <c r="A214" s="2" t="s">
        <v>547</v>
      </c>
      <c r="B214" s="5" t="s">
        <v>20</v>
      </c>
      <c r="C214" s="17" t="s">
        <v>10</v>
      </c>
      <c r="D214" s="17" t="s">
        <v>38</v>
      </c>
      <c r="E214" s="6" t="s">
        <v>90</v>
      </c>
      <c r="F214" s="7">
        <v>200</v>
      </c>
      <c r="G214" s="46" t="s">
        <v>16</v>
      </c>
      <c r="H214" s="45" t="s">
        <v>25</v>
      </c>
      <c r="I214" s="18">
        <f>Пр.9!J71</f>
        <v>30</v>
      </c>
      <c r="J214" s="18">
        <f>Пр.9!K71</f>
        <v>0</v>
      </c>
      <c r="K214" s="18">
        <f>Пр.9!L71</f>
        <v>0</v>
      </c>
      <c r="L214" s="18">
        <f>Пр.9!M71</f>
        <v>0</v>
      </c>
      <c r="M214" s="18">
        <f>Пр.9!N71</f>
        <v>30</v>
      </c>
      <c r="N214" s="18">
        <f>Пр.9!O71</f>
        <v>0</v>
      </c>
      <c r="O214" s="18">
        <f>Пр.9!P71</f>
        <v>30</v>
      </c>
      <c r="P214" s="18">
        <f>Пр.9!Q71</f>
        <v>0</v>
      </c>
      <c r="Q214" s="18">
        <f>Пр.9!R71</f>
        <v>30</v>
      </c>
      <c r="R214" s="18">
        <f>Пр.9!S71</f>
        <v>0</v>
      </c>
    </row>
    <row r="215" spans="1:19" s="34" customFormat="1" ht="37.5" x14ac:dyDescent="0.2">
      <c r="A215" s="13" t="s">
        <v>434</v>
      </c>
      <c r="B215" s="37" t="s">
        <v>20</v>
      </c>
      <c r="C215" s="38" t="s">
        <v>10</v>
      </c>
      <c r="D215" s="38" t="s">
        <v>16</v>
      </c>
      <c r="E215" s="39" t="s">
        <v>74</v>
      </c>
      <c r="F215" s="40"/>
      <c r="G215" s="41"/>
      <c r="H215" s="42"/>
      <c r="I215" s="43">
        <f t="shared" ref="I215:R217" si="86">I216</f>
        <v>413.6</v>
      </c>
      <c r="J215" s="43">
        <f t="shared" si="86"/>
        <v>0</v>
      </c>
      <c r="K215" s="43">
        <f t="shared" si="86"/>
        <v>0</v>
      </c>
      <c r="L215" s="43">
        <f t="shared" si="86"/>
        <v>0</v>
      </c>
      <c r="M215" s="43">
        <f t="shared" si="86"/>
        <v>413.6</v>
      </c>
      <c r="N215" s="43">
        <f t="shared" si="86"/>
        <v>0</v>
      </c>
      <c r="O215" s="43">
        <f t="shared" si="86"/>
        <v>30</v>
      </c>
      <c r="P215" s="43">
        <f t="shared" si="86"/>
        <v>0</v>
      </c>
      <c r="Q215" s="43">
        <f t="shared" si="86"/>
        <v>30</v>
      </c>
      <c r="R215" s="43">
        <f t="shared" si="86"/>
        <v>0</v>
      </c>
      <c r="S215" s="265"/>
    </row>
    <row r="216" spans="1:19" x14ac:dyDescent="0.2">
      <c r="A216" s="52" t="s">
        <v>435</v>
      </c>
      <c r="B216" s="5" t="s">
        <v>20</v>
      </c>
      <c r="C216" s="17" t="s">
        <v>10</v>
      </c>
      <c r="D216" s="17" t="s">
        <v>16</v>
      </c>
      <c r="E216" s="6" t="s">
        <v>91</v>
      </c>
      <c r="F216" s="54"/>
      <c r="G216" s="46"/>
      <c r="H216" s="45"/>
      <c r="I216" s="18">
        <f t="shared" si="86"/>
        <v>413.6</v>
      </c>
      <c r="J216" s="18">
        <f t="shared" si="86"/>
        <v>0</v>
      </c>
      <c r="K216" s="18">
        <f t="shared" si="86"/>
        <v>0</v>
      </c>
      <c r="L216" s="18">
        <f t="shared" si="86"/>
        <v>0</v>
      </c>
      <c r="M216" s="18">
        <f t="shared" si="86"/>
        <v>413.6</v>
      </c>
      <c r="N216" s="18">
        <f t="shared" si="86"/>
        <v>0</v>
      </c>
      <c r="O216" s="18">
        <f t="shared" si="86"/>
        <v>30</v>
      </c>
      <c r="P216" s="18">
        <f t="shared" si="86"/>
        <v>0</v>
      </c>
      <c r="Q216" s="18">
        <f t="shared" si="86"/>
        <v>30</v>
      </c>
      <c r="R216" s="18">
        <f t="shared" si="86"/>
        <v>0</v>
      </c>
    </row>
    <row r="217" spans="1:19" ht="37.5" x14ac:dyDescent="0.2">
      <c r="A217" s="4" t="s">
        <v>335</v>
      </c>
      <c r="B217" s="5" t="s">
        <v>20</v>
      </c>
      <c r="C217" s="17" t="s">
        <v>10</v>
      </c>
      <c r="D217" s="17" t="s">
        <v>16</v>
      </c>
      <c r="E217" s="6" t="s">
        <v>91</v>
      </c>
      <c r="F217" s="7">
        <v>200</v>
      </c>
      <c r="G217" s="46"/>
      <c r="H217" s="45"/>
      <c r="I217" s="18">
        <f t="shared" si="86"/>
        <v>413.6</v>
      </c>
      <c r="J217" s="18">
        <f t="shared" si="86"/>
        <v>0</v>
      </c>
      <c r="K217" s="18">
        <f t="shared" si="86"/>
        <v>0</v>
      </c>
      <c r="L217" s="18">
        <f t="shared" si="86"/>
        <v>0</v>
      </c>
      <c r="M217" s="18">
        <f t="shared" si="86"/>
        <v>413.6</v>
      </c>
      <c r="N217" s="18">
        <f t="shared" si="86"/>
        <v>0</v>
      </c>
      <c r="O217" s="18">
        <f t="shared" si="86"/>
        <v>30</v>
      </c>
      <c r="P217" s="18">
        <f t="shared" si="86"/>
        <v>0</v>
      </c>
      <c r="Q217" s="18">
        <f t="shared" si="86"/>
        <v>30</v>
      </c>
      <c r="R217" s="18">
        <f t="shared" si="86"/>
        <v>0</v>
      </c>
    </row>
    <row r="218" spans="1:19" ht="37.5" x14ac:dyDescent="0.2">
      <c r="A218" s="2" t="s">
        <v>546</v>
      </c>
      <c r="B218" s="5" t="s">
        <v>20</v>
      </c>
      <c r="C218" s="17" t="s">
        <v>10</v>
      </c>
      <c r="D218" s="17" t="s">
        <v>16</v>
      </c>
      <c r="E218" s="6" t="s">
        <v>91</v>
      </c>
      <c r="F218" s="7">
        <v>200</v>
      </c>
      <c r="G218" s="46" t="s">
        <v>16</v>
      </c>
      <c r="H218" s="45">
        <v>10</v>
      </c>
      <c r="I218" s="18">
        <f>Пр.9!J84</f>
        <v>413.6</v>
      </c>
      <c r="J218" s="18">
        <f>Пр.9!K84</f>
        <v>0</v>
      </c>
      <c r="K218" s="18">
        <f>Пр.9!L84</f>
        <v>0</v>
      </c>
      <c r="L218" s="18">
        <f>Пр.9!M84</f>
        <v>0</v>
      </c>
      <c r="M218" s="18">
        <f>Пр.9!N84</f>
        <v>413.6</v>
      </c>
      <c r="N218" s="18">
        <f>Пр.9!O84</f>
        <v>0</v>
      </c>
      <c r="O218" s="18">
        <f>Пр.9!P84</f>
        <v>30</v>
      </c>
      <c r="P218" s="18">
        <f>Пр.9!Q84</f>
        <v>0</v>
      </c>
      <c r="Q218" s="18">
        <f>Пр.9!R84</f>
        <v>30</v>
      </c>
      <c r="R218" s="18">
        <f>Пр.9!S84</f>
        <v>0</v>
      </c>
    </row>
    <row r="219" spans="1:19" s="34" customFormat="1" ht="37.5" x14ac:dyDescent="0.2">
      <c r="A219" s="49" t="s">
        <v>175</v>
      </c>
      <c r="B219" s="37" t="s">
        <v>30</v>
      </c>
      <c r="C219" s="38" t="s">
        <v>51</v>
      </c>
      <c r="D219" s="38" t="s">
        <v>14</v>
      </c>
      <c r="E219" s="39" t="s">
        <v>74</v>
      </c>
      <c r="F219" s="40"/>
      <c r="G219" s="51"/>
      <c r="H219" s="39"/>
      <c r="I219" s="68">
        <f t="shared" ref="I219:R219" si="87">I220+I224+I228+I235</f>
        <v>26120.400000000001</v>
      </c>
      <c r="J219" s="68">
        <f t="shared" si="87"/>
        <v>3268</v>
      </c>
      <c r="K219" s="68">
        <f>K220+K224+K228+K235</f>
        <v>0</v>
      </c>
      <c r="L219" s="68">
        <f>L220+L224+L228+L235</f>
        <v>0</v>
      </c>
      <c r="M219" s="68">
        <f>M220+M224+M228+M235</f>
        <v>26120.400000000001</v>
      </c>
      <c r="N219" s="68">
        <f>N220+N224+N228+N235</f>
        <v>3268</v>
      </c>
      <c r="O219" s="68">
        <f t="shared" si="87"/>
        <v>1804</v>
      </c>
      <c r="P219" s="68">
        <f t="shared" si="87"/>
        <v>0</v>
      </c>
      <c r="Q219" s="68">
        <f t="shared" si="87"/>
        <v>2063.9</v>
      </c>
      <c r="R219" s="68">
        <f t="shared" si="87"/>
        <v>0</v>
      </c>
      <c r="S219" s="265"/>
    </row>
    <row r="220" spans="1:19" s="34" customFormat="1" ht="56.25" x14ac:dyDescent="0.2">
      <c r="A220" s="49" t="s">
        <v>115</v>
      </c>
      <c r="B220" s="37" t="s">
        <v>30</v>
      </c>
      <c r="C220" s="38" t="s">
        <v>51</v>
      </c>
      <c r="D220" s="38" t="s">
        <v>13</v>
      </c>
      <c r="E220" s="39" t="s">
        <v>74</v>
      </c>
      <c r="F220" s="40"/>
      <c r="G220" s="51"/>
      <c r="H220" s="39"/>
      <c r="I220" s="43">
        <f t="shared" ref="I220:R222" si="88">I221</f>
        <v>990</v>
      </c>
      <c r="J220" s="43">
        <f t="shared" si="88"/>
        <v>0</v>
      </c>
      <c r="K220" s="43">
        <f t="shared" si="88"/>
        <v>0</v>
      </c>
      <c r="L220" s="43">
        <f t="shared" si="88"/>
        <v>0</v>
      </c>
      <c r="M220" s="43">
        <f t="shared" si="88"/>
        <v>990</v>
      </c>
      <c r="N220" s="43">
        <f t="shared" si="88"/>
        <v>0</v>
      </c>
      <c r="O220" s="43">
        <f t="shared" si="88"/>
        <v>945.8</v>
      </c>
      <c r="P220" s="43">
        <f t="shared" si="88"/>
        <v>0</v>
      </c>
      <c r="Q220" s="43">
        <f t="shared" si="88"/>
        <v>1205.7</v>
      </c>
      <c r="R220" s="43">
        <f t="shared" si="88"/>
        <v>0</v>
      </c>
      <c r="S220" s="265"/>
    </row>
    <row r="221" spans="1:19" ht="93.75" x14ac:dyDescent="0.2">
      <c r="A221" s="52" t="s">
        <v>163</v>
      </c>
      <c r="B221" s="5" t="s">
        <v>30</v>
      </c>
      <c r="C221" s="17" t="s">
        <v>51</v>
      </c>
      <c r="D221" s="17" t="s">
        <v>13</v>
      </c>
      <c r="E221" s="6" t="s">
        <v>99</v>
      </c>
      <c r="F221" s="54"/>
      <c r="G221" s="48"/>
      <c r="H221" s="6"/>
      <c r="I221" s="18">
        <f t="shared" si="88"/>
        <v>990</v>
      </c>
      <c r="J221" s="18">
        <f t="shared" si="88"/>
        <v>0</v>
      </c>
      <c r="K221" s="18">
        <f t="shared" si="88"/>
        <v>0</v>
      </c>
      <c r="L221" s="18">
        <f t="shared" si="88"/>
        <v>0</v>
      </c>
      <c r="M221" s="18">
        <f t="shared" si="88"/>
        <v>990</v>
      </c>
      <c r="N221" s="18">
        <f t="shared" si="88"/>
        <v>0</v>
      </c>
      <c r="O221" s="18">
        <f t="shared" si="88"/>
        <v>945.8</v>
      </c>
      <c r="P221" s="18">
        <f t="shared" si="88"/>
        <v>0</v>
      </c>
      <c r="Q221" s="18">
        <f t="shared" si="88"/>
        <v>1205.7</v>
      </c>
      <c r="R221" s="18">
        <f t="shared" si="88"/>
        <v>0</v>
      </c>
    </row>
    <row r="222" spans="1:19" ht="37.5" x14ac:dyDescent="0.2">
      <c r="A222" s="4" t="s">
        <v>335</v>
      </c>
      <c r="B222" s="5" t="s">
        <v>30</v>
      </c>
      <c r="C222" s="17" t="s">
        <v>51</v>
      </c>
      <c r="D222" s="17" t="s">
        <v>13</v>
      </c>
      <c r="E222" s="6" t="s">
        <v>99</v>
      </c>
      <c r="F222" s="7">
        <v>200</v>
      </c>
      <c r="G222" s="48"/>
      <c r="H222" s="6"/>
      <c r="I222" s="18">
        <f t="shared" si="88"/>
        <v>990</v>
      </c>
      <c r="J222" s="18">
        <f t="shared" si="88"/>
        <v>0</v>
      </c>
      <c r="K222" s="18">
        <f t="shared" si="88"/>
        <v>0</v>
      </c>
      <c r="L222" s="18">
        <f t="shared" si="88"/>
        <v>0</v>
      </c>
      <c r="M222" s="18">
        <f t="shared" si="88"/>
        <v>990</v>
      </c>
      <c r="N222" s="18">
        <f t="shared" si="88"/>
        <v>0</v>
      </c>
      <c r="O222" s="18">
        <f t="shared" si="88"/>
        <v>945.8</v>
      </c>
      <c r="P222" s="18">
        <f t="shared" si="88"/>
        <v>0</v>
      </c>
      <c r="Q222" s="18">
        <f t="shared" si="88"/>
        <v>1205.7</v>
      </c>
      <c r="R222" s="18">
        <f t="shared" si="88"/>
        <v>0</v>
      </c>
    </row>
    <row r="223" spans="1:19" x14ac:dyDescent="0.2">
      <c r="A223" s="4" t="s">
        <v>23</v>
      </c>
      <c r="B223" s="5" t="s">
        <v>30</v>
      </c>
      <c r="C223" s="17" t="s">
        <v>51</v>
      </c>
      <c r="D223" s="17" t="s">
        <v>13</v>
      </c>
      <c r="E223" s="6" t="s">
        <v>99</v>
      </c>
      <c r="F223" s="7">
        <v>200</v>
      </c>
      <c r="G223" s="48" t="s">
        <v>13</v>
      </c>
      <c r="H223" s="6">
        <v>13</v>
      </c>
      <c r="I223" s="18">
        <f>Пр.9!J29+Пр.9!J40</f>
        <v>990</v>
      </c>
      <c r="J223" s="18">
        <f>Пр.9!K29+Пр.9!K40</f>
        <v>0</v>
      </c>
      <c r="K223" s="18">
        <f>Пр.9!L29+Пр.9!L40</f>
        <v>0</v>
      </c>
      <c r="L223" s="18">
        <f>Пр.9!M29+Пр.9!M40</f>
        <v>0</v>
      </c>
      <c r="M223" s="18">
        <f>Пр.9!N29+Пр.9!N40</f>
        <v>990</v>
      </c>
      <c r="N223" s="18">
        <f>Пр.9!O29+Пр.9!O40</f>
        <v>0</v>
      </c>
      <c r="O223" s="18">
        <f>Пр.9!P29+Пр.9!P40</f>
        <v>945.8</v>
      </c>
      <c r="P223" s="18">
        <f>Пр.9!Q29+Пр.9!Q40</f>
        <v>0</v>
      </c>
      <c r="Q223" s="18">
        <f>Пр.9!R29+Пр.9!R40</f>
        <v>1205.7</v>
      </c>
      <c r="R223" s="18">
        <f>Пр.9!S29+Пр.9!S40</f>
        <v>0</v>
      </c>
    </row>
    <row r="224" spans="1:19" s="34" customFormat="1" ht="56.25" x14ac:dyDescent="0.2">
      <c r="A224" s="49" t="s">
        <v>116</v>
      </c>
      <c r="B224" s="37" t="s">
        <v>30</v>
      </c>
      <c r="C224" s="38" t="s">
        <v>51</v>
      </c>
      <c r="D224" s="38" t="s">
        <v>38</v>
      </c>
      <c r="E224" s="39" t="s">
        <v>74</v>
      </c>
      <c r="F224" s="40"/>
      <c r="G224" s="51"/>
      <c r="H224" s="39"/>
      <c r="I224" s="43">
        <f t="shared" ref="I224:R226" si="89">I225</f>
        <v>480</v>
      </c>
      <c r="J224" s="43">
        <f t="shared" si="89"/>
        <v>0</v>
      </c>
      <c r="K224" s="43">
        <f t="shared" si="89"/>
        <v>0</v>
      </c>
      <c r="L224" s="43">
        <f t="shared" si="89"/>
        <v>0</v>
      </c>
      <c r="M224" s="43">
        <f t="shared" si="89"/>
        <v>480</v>
      </c>
      <c r="N224" s="43">
        <f t="shared" si="89"/>
        <v>0</v>
      </c>
      <c r="O224" s="43">
        <f t="shared" si="89"/>
        <v>480</v>
      </c>
      <c r="P224" s="43">
        <f t="shared" si="89"/>
        <v>0</v>
      </c>
      <c r="Q224" s="43">
        <f t="shared" si="89"/>
        <v>480</v>
      </c>
      <c r="R224" s="43">
        <f t="shared" si="89"/>
        <v>0</v>
      </c>
      <c r="S224" s="265"/>
    </row>
    <row r="225" spans="1:19" s="34" customFormat="1" ht="37.5" x14ac:dyDescent="0.2">
      <c r="A225" s="4" t="s">
        <v>225</v>
      </c>
      <c r="B225" s="5" t="s">
        <v>30</v>
      </c>
      <c r="C225" s="17" t="s">
        <v>51</v>
      </c>
      <c r="D225" s="17" t="s">
        <v>38</v>
      </c>
      <c r="E225" s="6" t="s">
        <v>100</v>
      </c>
      <c r="F225" s="7"/>
      <c r="G225" s="48"/>
      <c r="H225" s="6"/>
      <c r="I225" s="18">
        <f t="shared" si="89"/>
        <v>480</v>
      </c>
      <c r="J225" s="18">
        <f t="shared" si="89"/>
        <v>0</v>
      </c>
      <c r="K225" s="18">
        <f t="shared" si="89"/>
        <v>0</v>
      </c>
      <c r="L225" s="18">
        <f t="shared" si="89"/>
        <v>0</v>
      </c>
      <c r="M225" s="18">
        <f t="shared" si="89"/>
        <v>480</v>
      </c>
      <c r="N225" s="18">
        <f t="shared" si="89"/>
        <v>0</v>
      </c>
      <c r="O225" s="18">
        <f t="shared" si="89"/>
        <v>480</v>
      </c>
      <c r="P225" s="18">
        <f t="shared" si="89"/>
        <v>0</v>
      </c>
      <c r="Q225" s="18">
        <f t="shared" si="89"/>
        <v>480</v>
      </c>
      <c r="R225" s="18">
        <f t="shared" si="89"/>
        <v>0</v>
      </c>
      <c r="S225" s="265"/>
    </row>
    <row r="226" spans="1:19" s="34" customFormat="1" ht="37.5" x14ac:dyDescent="0.2">
      <c r="A226" s="4" t="s">
        <v>339</v>
      </c>
      <c r="B226" s="5" t="s">
        <v>30</v>
      </c>
      <c r="C226" s="17" t="s">
        <v>51</v>
      </c>
      <c r="D226" s="17" t="s">
        <v>38</v>
      </c>
      <c r="E226" s="6" t="s">
        <v>100</v>
      </c>
      <c r="F226" s="7">
        <v>600</v>
      </c>
      <c r="G226" s="48"/>
      <c r="H226" s="6"/>
      <c r="I226" s="18">
        <f t="shared" si="89"/>
        <v>480</v>
      </c>
      <c r="J226" s="18">
        <f t="shared" si="89"/>
        <v>0</v>
      </c>
      <c r="K226" s="18">
        <f t="shared" si="89"/>
        <v>0</v>
      </c>
      <c r="L226" s="18">
        <f t="shared" si="89"/>
        <v>0</v>
      </c>
      <c r="M226" s="18">
        <f t="shared" si="89"/>
        <v>480</v>
      </c>
      <c r="N226" s="18">
        <f t="shared" si="89"/>
        <v>0</v>
      </c>
      <c r="O226" s="18">
        <f t="shared" si="89"/>
        <v>480</v>
      </c>
      <c r="P226" s="18">
        <f t="shared" si="89"/>
        <v>0</v>
      </c>
      <c r="Q226" s="18">
        <f t="shared" si="89"/>
        <v>480</v>
      </c>
      <c r="R226" s="18">
        <f t="shared" si="89"/>
        <v>0</v>
      </c>
      <c r="S226" s="265"/>
    </row>
    <row r="227" spans="1:19" s="34" customFormat="1" ht="22.5" customHeight="1" x14ac:dyDescent="0.2">
      <c r="A227" s="4" t="s">
        <v>23</v>
      </c>
      <c r="B227" s="5" t="s">
        <v>30</v>
      </c>
      <c r="C227" s="17" t="s">
        <v>51</v>
      </c>
      <c r="D227" s="17" t="s">
        <v>38</v>
      </c>
      <c r="E227" s="6" t="s">
        <v>100</v>
      </c>
      <c r="F227" s="7">
        <v>600</v>
      </c>
      <c r="G227" s="48" t="s">
        <v>13</v>
      </c>
      <c r="H227" s="6">
        <v>13</v>
      </c>
      <c r="I227" s="18">
        <f>Пр.9!J43</f>
        <v>480</v>
      </c>
      <c r="J227" s="18">
        <f>Пр.9!K43</f>
        <v>0</v>
      </c>
      <c r="K227" s="18">
        <f>Пр.9!L43</f>
        <v>0</v>
      </c>
      <c r="L227" s="18">
        <f>Пр.9!M43</f>
        <v>0</v>
      </c>
      <c r="M227" s="18">
        <f>Пр.9!N43</f>
        <v>480</v>
      </c>
      <c r="N227" s="18">
        <f>Пр.9!O43</f>
        <v>0</v>
      </c>
      <c r="O227" s="18">
        <f>Пр.9!P43</f>
        <v>480</v>
      </c>
      <c r="P227" s="18">
        <f>Пр.9!Q43</f>
        <v>0</v>
      </c>
      <c r="Q227" s="18">
        <f>Пр.9!R43</f>
        <v>480</v>
      </c>
      <c r="R227" s="18">
        <f>Пр.9!S43</f>
        <v>0</v>
      </c>
      <c r="S227" s="265"/>
    </row>
    <row r="228" spans="1:19" s="34" customFormat="1" ht="37.5" x14ac:dyDescent="0.2">
      <c r="A228" s="49" t="s">
        <v>147</v>
      </c>
      <c r="B228" s="37" t="s">
        <v>30</v>
      </c>
      <c r="C228" s="38" t="s">
        <v>51</v>
      </c>
      <c r="D228" s="38" t="s">
        <v>16</v>
      </c>
      <c r="E228" s="39" t="s">
        <v>74</v>
      </c>
      <c r="F228" s="40"/>
      <c r="G228" s="51"/>
      <c r="H228" s="39"/>
      <c r="I228" s="43">
        <f t="shared" ref="I228:R228" si="90">I229+I232</f>
        <v>24555.7</v>
      </c>
      <c r="J228" s="43">
        <f t="shared" si="90"/>
        <v>3178</v>
      </c>
      <c r="K228" s="43">
        <f>K229+K232</f>
        <v>0</v>
      </c>
      <c r="L228" s="43">
        <f>L229+L232</f>
        <v>0</v>
      </c>
      <c r="M228" s="43">
        <f>M229+M232</f>
        <v>24555.7</v>
      </c>
      <c r="N228" s="43">
        <f>N229+N232</f>
        <v>3178</v>
      </c>
      <c r="O228" s="43">
        <f t="shared" si="90"/>
        <v>378.2</v>
      </c>
      <c r="P228" s="43">
        <f t="shared" si="90"/>
        <v>0</v>
      </c>
      <c r="Q228" s="43">
        <f t="shared" si="90"/>
        <v>378.2</v>
      </c>
      <c r="R228" s="43">
        <f t="shared" si="90"/>
        <v>0</v>
      </c>
      <c r="S228" s="265"/>
    </row>
    <row r="229" spans="1:19" s="34" customFormat="1" ht="56.25" x14ac:dyDescent="0.2">
      <c r="A229" s="2" t="s">
        <v>454</v>
      </c>
      <c r="B229" s="5" t="s">
        <v>30</v>
      </c>
      <c r="C229" s="17" t="s">
        <v>51</v>
      </c>
      <c r="D229" s="17" t="s">
        <v>16</v>
      </c>
      <c r="E229" s="6" t="s">
        <v>453</v>
      </c>
      <c r="F229" s="7"/>
      <c r="G229" s="48"/>
      <c r="H229" s="6"/>
      <c r="I229" s="18">
        <f t="shared" ref="I229:R230" si="91">I230</f>
        <v>20999.5</v>
      </c>
      <c r="J229" s="18">
        <f t="shared" si="91"/>
        <v>0</v>
      </c>
      <c r="K229" s="18">
        <f t="shared" si="91"/>
        <v>0</v>
      </c>
      <c r="L229" s="18">
        <f t="shared" si="91"/>
        <v>0</v>
      </c>
      <c r="M229" s="18">
        <f t="shared" si="91"/>
        <v>20999.5</v>
      </c>
      <c r="N229" s="18">
        <f t="shared" si="91"/>
        <v>0</v>
      </c>
      <c r="O229" s="18">
        <f t="shared" si="91"/>
        <v>0</v>
      </c>
      <c r="P229" s="18">
        <f t="shared" si="91"/>
        <v>0</v>
      </c>
      <c r="Q229" s="18">
        <f t="shared" si="91"/>
        <v>0</v>
      </c>
      <c r="R229" s="18">
        <f t="shared" si="91"/>
        <v>0</v>
      </c>
      <c r="S229" s="265"/>
    </row>
    <row r="230" spans="1:19" s="34" customFormat="1" ht="37.5" x14ac:dyDescent="0.2">
      <c r="A230" s="4" t="s">
        <v>335</v>
      </c>
      <c r="B230" s="5" t="s">
        <v>30</v>
      </c>
      <c r="C230" s="17" t="s">
        <v>51</v>
      </c>
      <c r="D230" s="17" t="s">
        <v>16</v>
      </c>
      <c r="E230" s="6" t="s">
        <v>453</v>
      </c>
      <c r="F230" s="7">
        <v>200</v>
      </c>
      <c r="G230" s="48"/>
      <c r="H230" s="6"/>
      <c r="I230" s="18">
        <f t="shared" si="91"/>
        <v>20999.5</v>
      </c>
      <c r="J230" s="18">
        <f t="shared" si="91"/>
        <v>0</v>
      </c>
      <c r="K230" s="18">
        <f t="shared" si="91"/>
        <v>0</v>
      </c>
      <c r="L230" s="18">
        <f t="shared" si="91"/>
        <v>0</v>
      </c>
      <c r="M230" s="18">
        <f t="shared" si="91"/>
        <v>20999.5</v>
      </c>
      <c r="N230" s="18">
        <f t="shared" si="91"/>
        <v>0</v>
      </c>
      <c r="O230" s="18">
        <f t="shared" si="91"/>
        <v>0</v>
      </c>
      <c r="P230" s="18">
        <f t="shared" si="91"/>
        <v>0</v>
      </c>
      <c r="Q230" s="18">
        <f t="shared" si="91"/>
        <v>0</v>
      </c>
      <c r="R230" s="18">
        <f t="shared" si="91"/>
        <v>0</v>
      </c>
      <c r="S230" s="265"/>
    </row>
    <row r="231" spans="1:19" s="34" customFormat="1" ht="22.5" customHeight="1" x14ac:dyDescent="0.2">
      <c r="A231" s="4" t="s">
        <v>39</v>
      </c>
      <c r="B231" s="5" t="s">
        <v>30</v>
      </c>
      <c r="C231" s="17" t="s">
        <v>51</v>
      </c>
      <c r="D231" s="17" t="s">
        <v>16</v>
      </c>
      <c r="E231" s="6" t="s">
        <v>453</v>
      </c>
      <c r="F231" s="7">
        <v>200</v>
      </c>
      <c r="G231" s="48" t="s">
        <v>35</v>
      </c>
      <c r="H231" s="6" t="s">
        <v>16</v>
      </c>
      <c r="I231" s="18">
        <f>Пр.9!J209</f>
        <v>20999.5</v>
      </c>
      <c r="J231" s="18">
        <f>Пр.9!K209</f>
        <v>0</v>
      </c>
      <c r="K231" s="18">
        <f>Пр.9!L209</f>
        <v>0</v>
      </c>
      <c r="L231" s="18">
        <f>Пр.9!M209</f>
        <v>0</v>
      </c>
      <c r="M231" s="18">
        <f>Пр.9!N209</f>
        <v>20999.5</v>
      </c>
      <c r="N231" s="18">
        <f>Пр.9!O209</f>
        <v>0</v>
      </c>
      <c r="O231" s="18">
        <f>Пр.9!P209</f>
        <v>0</v>
      </c>
      <c r="P231" s="18">
        <f>Пр.9!Q209</f>
        <v>0</v>
      </c>
      <c r="Q231" s="18">
        <f>Пр.9!R209</f>
        <v>0</v>
      </c>
      <c r="R231" s="18">
        <f>Пр.9!S209</f>
        <v>0</v>
      </c>
      <c r="S231" s="265"/>
    </row>
    <row r="232" spans="1:19" s="34" customFormat="1" ht="93.75" x14ac:dyDescent="0.2">
      <c r="A232" s="2" t="s">
        <v>448</v>
      </c>
      <c r="B232" s="5" t="s">
        <v>30</v>
      </c>
      <c r="C232" s="17" t="s">
        <v>51</v>
      </c>
      <c r="D232" s="17" t="s">
        <v>16</v>
      </c>
      <c r="E232" s="6" t="s">
        <v>386</v>
      </c>
      <c r="F232" s="7"/>
      <c r="G232" s="48"/>
      <c r="H232" s="6"/>
      <c r="I232" s="18">
        <f t="shared" ref="I232:R233" si="92">I233</f>
        <v>3556.2</v>
      </c>
      <c r="J232" s="18">
        <f t="shared" si="92"/>
        <v>3178</v>
      </c>
      <c r="K232" s="18">
        <f t="shared" si="92"/>
        <v>0</v>
      </c>
      <c r="L232" s="18">
        <f t="shared" si="92"/>
        <v>0</v>
      </c>
      <c r="M232" s="18">
        <f t="shared" si="92"/>
        <v>3556.2</v>
      </c>
      <c r="N232" s="18">
        <f t="shared" si="92"/>
        <v>3178</v>
      </c>
      <c r="O232" s="18">
        <f t="shared" si="92"/>
        <v>378.2</v>
      </c>
      <c r="P232" s="18">
        <f t="shared" si="92"/>
        <v>0</v>
      </c>
      <c r="Q232" s="18">
        <f t="shared" si="92"/>
        <v>378.2</v>
      </c>
      <c r="R232" s="18">
        <f t="shared" si="92"/>
        <v>0</v>
      </c>
      <c r="S232" s="265"/>
    </row>
    <row r="233" spans="1:19" s="34" customFormat="1" ht="37.5" x14ac:dyDescent="0.2">
      <c r="A233" s="4" t="s">
        <v>335</v>
      </c>
      <c r="B233" s="5" t="s">
        <v>30</v>
      </c>
      <c r="C233" s="17" t="s">
        <v>51</v>
      </c>
      <c r="D233" s="17" t="s">
        <v>16</v>
      </c>
      <c r="E233" s="6" t="s">
        <v>386</v>
      </c>
      <c r="F233" s="7">
        <v>200</v>
      </c>
      <c r="G233" s="48"/>
      <c r="H233" s="6"/>
      <c r="I233" s="18">
        <f t="shared" si="92"/>
        <v>3556.2</v>
      </c>
      <c r="J233" s="18">
        <f t="shared" si="92"/>
        <v>3178</v>
      </c>
      <c r="K233" s="18">
        <f t="shared" si="92"/>
        <v>0</v>
      </c>
      <c r="L233" s="18">
        <f t="shared" si="92"/>
        <v>0</v>
      </c>
      <c r="M233" s="18">
        <f t="shared" si="92"/>
        <v>3556.2</v>
      </c>
      <c r="N233" s="18">
        <f t="shared" si="92"/>
        <v>3178</v>
      </c>
      <c r="O233" s="18">
        <f t="shared" si="92"/>
        <v>378.2</v>
      </c>
      <c r="P233" s="18">
        <f t="shared" si="92"/>
        <v>0</v>
      </c>
      <c r="Q233" s="18">
        <f t="shared" si="92"/>
        <v>378.2</v>
      </c>
      <c r="R233" s="18">
        <f t="shared" si="92"/>
        <v>0</v>
      </c>
      <c r="S233" s="265"/>
    </row>
    <row r="234" spans="1:19" s="34" customFormat="1" ht="22.5" customHeight="1" x14ac:dyDescent="0.2">
      <c r="A234" s="4" t="s">
        <v>39</v>
      </c>
      <c r="B234" s="5" t="s">
        <v>30</v>
      </c>
      <c r="C234" s="17" t="s">
        <v>51</v>
      </c>
      <c r="D234" s="17" t="s">
        <v>16</v>
      </c>
      <c r="E234" s="6" t="s">
        <v>386</v>
      </c>
      <c r="F234" s="7">
        <v>200</v>
      </c>
      <c r="G234" s="48" t="s">
        <v>35</v>
      </c>
      <c r="H234" s="6" t="s">
        <v>16</v>
      </c>
      <c r="I234" s="18">
        <f>Пр.9!J211</f>
        <v>3556.2</v>
      </c>
      <c r="J234" s="18">
        <f>Пр.9!K211</f>
        <v>3178</v>
      </c>
      <c r="K234" s="18">
        <f>Пр.9!L211</f>
        <v>0</v>
      </c>
      <c r="L234" s="18">
        <f>Пр.9!M211</f>
        <v>0</v>
      </c>
      <c r="M234" s="18">
        <f>Пр.9!N211</f>
        <v>3556.2</v>
      </c>
      <c r="N234" s="18">
        <f>Пр.9!O211</f>
        <v>3178</v>
      </c>
      <c r="O234" s="18">
        <f>Пр.9!P211</f>
        <v>378.2</v>
      </c>
      <c r="P234" s="18">
        <f>Пр.9!Q211</f>
        <v>0</v>
      </c>
      <c r="Q234" s="18">
        <f>Пр.9!R211</f>
        <v>378.2</v>
      </c>
      <c r="R234" s="18">
        <f>Пр.9!S211</f>
        <v>0</v>
      </c>
      <c r="S234" s="265"/>
    </row>
    <row r="235" spans="1:19" s="34" customFormat="1" ht="37.5" x14ac:dyDescent="0.2">
      <c r="A235" s="49" t="s">
        <v>498</v>
      </c>
      <c r="B235" s="37" t="s">
        <v>30</v>
      </c>
      <c r="C235" s="38" t="s">
        <v>51</v>
      </c>
      <c r="D235" s="38" t="s">
        <v>17</v>
      </c>
      <c r="E235" s="39" t="s">
        <v>74</v>
      </c>
      <c r="F235" s="40"/>
      <c r="G235" s="51"/>
      <c r="H235" s="39"/>
      <c r="I235" s="43">
        <f t="shared" ref="I235:R235" si="93">I236</f>
        <v>94.7</v>
      </c>
      <c r="J235" s="43">
        <f t="shared" si="93"/>
        <v>90</v>
      </c>
      <c r="K235" s="43">
        <f t="shared" si="93"/>
        <v>0</v>
      </c>
      <c r="L235" s="43">
        <f t="shared" si="93"/>
        <v>0</v>
      </c>
      <c r="M235" s="43">
        <f t="shared" si="93"/>
        <v>94.7</v>
      </c>
      <c r="N235" s="43">
        <f t="shared" si="93"/>
        <v>90</v>
      </c>
      <c r="O235" s="43">
        <f t="shared" si="93"/>
        <v>0</v>
      </c>
      <c r="P235" s="43">
        <f t="shared" si="93"/>
        <v>0</v>
      </c>
      <c r="Q235" s="43">
        <f t="shared" si="93"/>
        <v>0</v>
      </c>
      <c r="R235" s="43">
        <f t="shared" si="93"/>
        <v>0</v>
      </c>
      <c r="S235" s="265"/>
    </row>
    <row r="236" spans="1:19" s="34" customFormat="1" ht="37.5" x14ac:dyDescent="0.2">
      <c r="A236" s="2" t="s">
        <v>420</v>
      </c>
      <c r="B236" s="5" t="s">
        <v>30</v>
      </c>
      <c r="C236" s="17" t="s">
        <v>51</v>
      </c>
      <c r="D236" s="17" t="s">
        <v>17</v>
      </c>
      <c r="E236" s="6" t="s">
        <v>421</v>
      </c>
      <c r="F236" s="7"/>
      <c r="G236" s="48"/>
      <c r="H236" s="6"/>
      <c r="I236" s="18">
        <f t="shared" ref="I236:R237" si="94">I237</f>
        <v>94.7</v>
      </c>
      <c r="J236" s="18">
        <f t="shared" si="94"/>
        <v>90</v>
      </c>
      <c r="K236" s="18">
        <f t="shared" si="94"/>
        <v>0</v>
      </c>
      <c r="L236" s="18">
        <f t="shared" si="94"/>
        <v>0</v>
      </c>
      <c r="M236" s="18">
        <f t="shared" si="94"/>
        <v>94.7</v>
      </c>
      <c r="N236" s="18">
        <f t="shared" si="94"/>
        <v>90</v>
      </c>
      <c r="O236" s="18">
        <f t="shared" si="94"/>
        <v>0</v>
      </c>
      <c r="P236" s="18">
        <f t="shared" si="94"/>
        <v>0</v>
      </c>
      <c r="Q236" s="18">
        <f t="shared" si="94"/>
        <v>0</v>
      </c>
      <c r="R236" s="18">
        <f t="shared" si="94"/>
        <v>0</v>
      </c>
      <c r="S236" s="265"/>
    </row>
    <row r="237" spans="1:19" s="34" customFormat="1" ht="37.5" x14ac:dyDescent="0.2">
      <c r="A237" s="4" t="s">
        <v>335</v>
      </c>
      <c r="B237" s="5" t="s">
        <v>30</v>
      </c>
      <c r="C237" s="17" t="s">
        <v>51</v>
      </c>
      <c r="D237" s="17" t="s">
        <v>17</v>
      </c>
      <c r="E237" s="6" t="s">
        <v>421</v>
      </c>
      <c r="F237" s="7">
        <v>200</v>
      </c>
      <c r="G237" s="48"/>
      <c r="H237" s="6"/>
      <c r="I237" s="18">
        <f t="shared" si="94"/>
        <v>94.7</v>
      </c>
      <c r="J237" s="18">
        <f t="shared" si="94"/>
        <v>90</v>
      </c>
      <c r="K237" s="18">
        <f t="shared" si="94"/>
        <v>0</v>
      </c>
      <c r="L237" s="18">
        <f t="shared" si="94"/>
        <v>0</v>
      </c>
      <c r="M237" s="18">
        <f t="shared" si="94"/>
        <v>94.7</v>
      </c>
      <c r="N237" s="18">
        <f t="shared" si="94"/>
        <v>90</v>
      </c>
      <c r="O237" s="18">
        <f t="shared" si="94"/>
        <v>0</v>
      </c>
      <c r="P237" s="18">
        <f t="shared" si="94"/>
        <v>0</v>
      </c>
      <c r="Q237" s="18">
        <f t="shared" si="94"/>
        <v>0</v>
      </c>
      <c r="R237" s="18">
        <f t="shared" si="94"/>
        <v>0</v>
      </c>
      <c r="S237" s="265"/>
    </row>
    <row r="238" spans="1:19" s="34" customFormat="1" ht="22.5" customHeight="1" x14ac:dyDescent="0.2">
      <c r="A238" s="4" t="s">
        <v>39</v>
      </c>
      <c r="B238" s="5" t="s">
        <v>30</v>
      </c>
      <c r="C238" s="17" t="s">
        <v>51</v>
      </c>
      <c r="D238" s="17" t="s">
        <v>17</v>
      </c>
      <c r="E238" s="6" t="s">
        <v>421</v>
      </c>
      <c r="F238" s="7">
        <v>200</v>
      </c>
      <c r="G238" s="48" t="s">
        <v>35</v>
      </c>
      <c r="H238" s="6" t="s">
        <v>16</v>
      </c>
      <c r="I238" s="18">
        <f>Пр.9!J214</f>
        <v>94.7</v>
      </c>
      <c r="J238" s="18">
        <f>Пр.9!K214</f>
        <v>90</v>
      </c>
      <c r="K238" s="18">
        <f>Пр.9!L214</f>
        <v>0</v>
      </c>
      <c r="L238" s="18">
        <f>Пр.9!M214</f>
        <v>0</v>
      </c>
      <c r="M238" s="18">
        <f>Пр.9!N214</f>
        <v>94.7</v>
      </c>
      <c r="N238" s="18">
        <f>Пр.9!O214</f>
        <v>90</v>
      </c>
      <c r="O238" s="18">
        <f>Пр.9!P214</f>
        <v>0</v>
      </c>
      <c r="P238" s="18">
        <f>Пр.9!Q214</f>
        <v>0</v>
      </c>
      <c r="Q238" s="18">
        <f>Пр.9!R214</f>
        <v>0</v>
      </c>
      <c r="R238" s="18">
        <f>Пр.9!S214</f>
        <v>0</v>
      </c>
      <c r="S238" s="265"/>
    </row>
    <row r="239" spans="1:19" s="34" customFormat="1" ht="56.25" x14ac:dyDescent="0.2">
      <c r="A239" s="13" t="s">
        <v>600</v>
      </c>
      <c r="B239" s="37" t="s">
        <v>25</v>
      </c>
      <c r="C239" s="38" t="s">
        <v>51</v>
      </c>
      <c r="D239" s="38" t="s">
        <v>14</v>
      </c>
      <c r="E239" s="39" t="s">
        <v>74</v>
      </c>
      <c r="F239" s="7"/>
      <c r="G239" s="48"/>
      <c r="H239" s="6"/>
      <c r="I239" s="43">
        <f t="shared" ref="I239:R239" si="95">I240+I244</f>
        <v>202095.7</v>
      </c>
      <c r="J239" s="43">
        <f t="shared" si="95"/>
        <v>189369.4</v>
      </c>
      <c r="K239" s="43">
        <f>K240+K244</f>
        <v>0</v>
      </c>
      <c r="L239" s="43">
        <f>L240+L244</f>
        <v>0</v>
      </c>
      <c r="M239" s="43">
        <f>M240+M244</f>
        <v>202095.7</v>
      </c>
      <c r="N239" s="43">
        <f>N240+N244</f>
        <v>189369.4</v>
      </c>
      <c r="O239" s="43">
        <f t="shared" si="95"/>
        <v>9110.9</v>
      </c>
      <c r="P239" s="43">
        <f t="shared" si="95"/>
        <v>0</v>
      </c>
      <c r="Q239" s="43">
        <f t="shared" si="95"/>
        <v>9110.9</v>
      </c>
      <c r="R239" s="43">
        <f t="shared" si="95"/>
        <v>0</v>
      </c>
      <c r="S239" s="265"/>
    </row>
    <row r="240" spans="1:19" s="34" customFormat="1" ht="37.5" x14ac:dyDescent="0.2">
      <c r="A240" s="13" t="s">
        <v>621</v>
      </c>
      <c r="B240" s="37" t="s">
        <v>25</v>
      </c>
      <c r="C240" s="38" t="s">
        <v>51</v>
      </c>
      <c r="D240" s="38" t="s">
        <v>16</v>
      </c>
      <c r="E240" s="39" t="s">
        <v>74</v>
      </c>
      <c r="F240" s="7"/>
      <c r="G240" s="48"/>
      <c r="H240" s="6"/>
      <c r="I240" s="43">
        <f t="shared" ref="I240:R242" si="96">I241</f>
        <v>69464.7</v>
      </c>
      <c r="J240" s="43">
        <f t="shared" si="96"/>
        <v>62527.7</v>
      </c>
      <c r="K240" s="43">
        <f t="shared" si="96"/>
        <v>0</v>
      </c>
      <c r="L240" s="43">
        <f t="shared" si="96"/>
        <v>0</v>
      </c>
      <c r="M240" s="43">
        <f t="shared" si="96"/>
        <v>69464.7</v>
      </c>
      <c r="N240" s="43">
        <f t="shared" si="96"/>
        <v>62527.7</v>
      </c>
      <c r="O240" s="43">
        <f t="shared" si="96"/>
        <v>6937</v>
      </c>
      <c r="P240" s="43">
        <f t="shared" si="96"/>
        <v>0</v>
      </c>
      <c r="Q240" s="43">
        <f t="shared" si="96"/>
        <v>6937</v>
      </c>
      <c r="R240" s="43">
        <f t="shared" si="96"/>
        <v>0</v>
      </c>
      <c r="S240" s="265"/>
    </row>
    <row r="241" spans="1:19" s="34" customFormat="1" ht="56.25" x14ac:dyDescent="0.2">
      <c r="A241" s="2" t="s">
        <v>512</v>
      </c>
      <c r="B241" s="5" t="s">
        <v>25</v>
      </c>
      <c r="C241" s="17" t="s">
        <v>51</v>
      </c>
      <c r="D241" s="17" t="s">
        <v>16</v>
      </c>
      <c r="E241" s="6" t="s">
        <v>511</v>
      </c>
      <c r="F241" s="7"/>
      <c r="G241" s="48"/>
      <c r="H241" s="6"/>
      <c r="I241" s="18">
        <f t="shared" si="96"/>
        <v>69464.7</v>
      </c>
      <c r="J241" s="18">
        <f t="shared" si="96"/>
        <v>62527.7</v>
      </c>
      <c r="K241" s="18">
        <f t="shared" si="96"/>
        <v>0</v>
      </c>
      <c r="L241" s="18">
        <f t="shared" si="96"/>
        <v>0</v>
      </c>
      <c r="M241" s="18">
        <f t="shared" si="96"/>
        <v>69464.7</v>
      </c>
      <c r="N241" s="18">
        <f t="shared" si="96"/>
        <v>62527.7</v>
      </c>
      <c r="O241" s="18">
        <f t="shared" si="96"/>
        <v>6937</v>
      </c>
      <c r="P241" s="18">
        <f t="shared" si="96"/>
        <v>0</v>
      </c>
      <c r="Q241" s="18">
        <f t="shared" si="96"/>
        <v>6937</v>
      </c>
      <c r="R241" s="18">
        <f t="shared" si="96"/>
        <v>0</v>
      </c>
      <c r="S241" s="265"/>
    </row>
    <row r="242" spans="1:19" s="34" customFormat="1" ht="37.5" customHeight="1" x14ac:dyDescent="0.2">
      <c r="A242" s="4" t="s">
        <v>335</v>
      </c>
      <c r="B242" s="5" t="s">
        <v>25</v>
      </c>
      <c r="C242" s="17" t="s">
        <v>51</v>
      </c>
      <c r="D242" s="17" t="s">
        <v>16</v>
      </c>
      <c r="E242" s="6" t="s">
        <v>511</v>
      </c>
      <c r="F242" s="7">
        <v>200</v>
      </c>
      <c r="G242" s="48"/>
      <c r="H242" s="6"/>
      <c r="I242" s="18">
        <f t="shared" si="96"/>
        <v>69464.7</v>
      </c>
      <c r="J242" s="18">
        <f t="shared" si="96"/>
        <v>62527.7</v>
      </c>
      <c r="K242" s="18">
        <f t="shared" si="96"/>
        <v>0</v>
      </c>
      <c r="L242" s="18">
        <f t="shared" si="96"/>
        <v>0</v>
      </c>
      <c r="M242" s="18">
        <f t="shared" si="96"/>
        <v>69464.7</v>
      </c>
      <c r="N242" s="18">
        <f t="shared" si="96"/>
        <v>62527.7</v>
      </c>
      <c r="O242" s="18">
        <f t="shared" si="96"/>
        <v>6937</v>
      </c>
      <c r="P242" s="18">
        <f t="shared" si="96"/>
        <v>0</v>
      </c>
      <c r="Q242" s="18">
        <f t="shared" si="96"/>
        <v>6937</v>
      </c>
      <c r="R242" s="18">
        <f t="shared" si="96"/>
        <v>0</v>
      </c>
      <c r="S242" s="265"/>
    </row>
    <row r="243" spans="1:19" s="34" customFormat="1" ht="22.5" customHeight="1" x14ac:dyDescent="0.2">
      <c r="A243" s="4" t="s">
        <v>39</v>
      </c>
      <c r="B243" s="5" t="s">
        <v>25</v>
      </c>
      <c r="C243" s="17" t="s">
        <v>51</v>
      </c>
      <c r="D243" s="17" t="s">
        <v>16</v>
      </c>
      <c r="E243" s="6" t="s">
        <v>511</v>
      </c>
      <c r="F243" s="7">
        <v>200</v>
      </c>
      <c r="G243" s="48" t="s">
        <v>35</v>
      </c>
      <c r="H243" s="6" t="s">
        <v>16</v>
      </c>
      <c r="I243" s="18">
        <f>Пр.9!J218</f>
        <v>69464.7</v>
      </c>
      <c r="J243" s="18">
        <f>Пр.9!K218</f>
        <v>62527.7</v>
      </c>
      <c r="K243" s="18">
        <f>Пр.9!L218</f>
        <v>0</v>
      </c>
      <c r="L243" s="18">
        <f>Пр.9!M218</f>
        <v>0</v>
      </c>
      <c r="M243" s="18">
        <f>Пр.9!N218</f>
        <v>69464.7</v>
      </c>
      <c r="N243" s="18">
        <f>Пр.9!O218</f>
        <v>62527.7</v>
      </c>
      <c r="O243" s="18">
        <f>Пр.9!P218</f>
        <v>6937</v>
      </c>
      <c r="P243" s="18">
        <f>Пр.9!Q218</f>
        <v>0</v>
      </c>
      <c r="Q243" s="18">
        <f>Пр.9!R218</f>
        <v>6937</v>
      </c>
      <c r="R243" s="18">
        <f>Пр.9!S218</f>
        <v>0</v>
      </c>
      <c r="S243" s="265"/>
    </row>
    <row r="244" spans="1:19" s="34" customFormat="1" ht="37.5" x14ac:dyDescent="0.2">
      <c r="A244" s="13" t="s">
        <v>396</v>
      </c>
      <c r="B244" s="37" t="s">
        <v>25</v>
      </c>
      <c r="C244" s="38" t="s">
        <v>51</v>
      </c>
      <c r="D244" s="38" t="s">
        <v>395</v>
      </c>
      <c r="E244" s="39" t="s">
        <v>74</v>
      </c>
      <c r="F244" s="7"/>
      <c r="G244" s="48"/>
      <c r="H244" s="6"/>
      <c r="I244" s="43">
        <f t="shared" ref="I244:R244" si="97">I245+I248</f>
        <v>132631</v>
      </c>
      <c r="J244" s="43">
        <f t="shared" si="97"/>
        <v>126841.7</v>
      </c>
      <c r="K244" s="43">
        <f>K245+K248</f>
        <v>0</v>
      </c>
      <c r="L244" s="43">
        <f>L245+L248</f>
        <v>0</v>
      </c>
      <c r="M244" s="43">
        <f>M245+M248</f>
        <v>132631</v>
      </c>
      <c r="N244" s="43">
        <f>N245+N248</f>
        <v>126841.7</v>
      </c>
      <c r="O244" s="43">
        <f t="shared" si="97"/>
        <v>2173.9</v>
      </c>
      <c r="P244" s="43">
        <f t="shared" si="97"/>
        <v>0</v>
      </c>
      <c r="Q244" s="43">
        <f t="shared" si="97"/>
        <v>2173.9</v>
      </c>
      <c r="R244" s="43">
        <f t="shared" si="97"/>
        <v>0</v>
      </c>
      <c r="S244" s="265"/>
    </row>
    <row r="245" spans="1:19" s="34" customFormat="1" ht="75" x14ac:dyDescent="0.2">
      <c r="A245" s="2" t="s">
        <v>552</v>
      </c>
      <c r="B245" s="5" t="s">
        <v>25</v>
      </c>
      <c r="C245" s="17" t="s">
        <v>51</v>
      </c>
      <c r="D245" s="17" t="s">
        <v>395</v>
      </c>
      <c r="E245" s="6" t="s">
        <v>551</v>
      </c>
      <c r="F245" s="7"/>
      <c r="G245" s="48"/>
      <c r="H245" s="6"/>
      <c r="I245" s="18">
        <f t="shared" ref="I245:R246" si="98">I246</f>
        <v>105000</v>
      </c>
      <c r="J245" s="18">
        <f t="shared" si="98"/>
        <v>100000</v>
      </c>
      <c r="K245" s="18">
        <f t="shared" si="98"/>
        <v>0</v>
      </c>
      <c r="L245" s="18">
        <f t="shared" si="98"/>
        <v>0</v>
      </c>
      <c r="M245" s="18">
        <f t="shared" si="98"/>
        <v>105000</v>
      </c>
      <c r="N245" s="18">
        <f t="shared" si="98"/>
        <v>100000</v>
      </c>
      <c r="O245" s="18">
        <f t="shared" si="98"/>
        <v>0</v>
      </c>
      <c r="P245" s="18">
        <f t="shared" si="98"/>
        <v>0</v>
      </c>
      <c r="Q245" s="18">
        <f t="shared" si="98"/>
        <v>0</v>
      </c>
      <c r="R245" s="18">
        <f t="shared" si="98"/>
        <v>0</v>
      </c>
      <c r="S245" s="265"/>
    </row>
    <row r="246" spans="1:19" s="34" customFormat="1" ht="37.5" customHeight="1" x14ac:dyDescent="0.2">
      <c r="A246" s="4" t="s">
        <v>335</v>
      </c>
      <c r="B246" s="5" t="s">
        <v>25</v>
      </c>
      <c r="C246" s="17" t="s">
        <v>51</v>
      </c>
      <c r="D246" s="17" t="s">
        <v>395</v>
      </c>
      <c r="E246" s="6" t="s">
        <v>551</v>
      </c>
      <c r="F246" s="7">
        <v>200</v>
      </c>
      <c r="G246" s="48"/>
      <c r="H246" s="6"/>
      <c r="I246" s="18">
        <f t="shared" si="98"/>
        <v>105000</v>
      </c>
      <c r="J246" s="18">
        <f t="shared" si="98"/>
        <v>100000</v>
      </c>
      <c r="K246" s="18">
        <f t="shared" si="98"/>
        <v>0</v>
      </c>
      <c r="L246" s="18">
        <f t="shared" si="98"/>
        <v>0</v>
      </c>
      <c r="M246" s="18">
        <f t="shared" si="98"/>
        <v>105000</v>
      </c>
      <c r="N246" s="18">
        <f t="shared" si="98"/>
        <v>100000</v>
      </c>
      <c r="O246" s="18">
        <f t="shared" si="98"/>
        <v>0</v>
      </c>
      <c r="P246" s="18">
        <f t="shared" si="98"/>
        <v>0</v>
      </c>
      <c r="Q246" s="18">
        <f t="shared" si="98"/>
        <v>0</v>
      </c>
      <c r="R246" s="18">
        <f t="shared" si="98"/>
        <v>0</v>
      </c>
      <c r="S246" s="265"/>
    </row>
    <row r="247" spans="1:19" s="34" customFormat="1" ht="22.5" customHeight="1" x14ac:dyDescent="0.2">
      <c r="A247" s="4" t="s">
        <v>39</v>
      </c>
      <c r="B247" s="5" t="s">
        <v>25</v>
      </c>
      <c r="C247" s="17" t="s">
        <v>51</v>
      </c>
      <c r="D247" s="17" t="s">
        <v>395</v>
      </c>
      <c r="E247" s="6" t="s">
        <v>551</v>
      </c>
      <c r="F247" s="7">
        <v>200</v>
      </c>
      <c r="G247" s="48" t="s">
        <v>35</v>
      </c>
      <c r="H247" s="6" t="s">
        <v>16</v>
      </c>
      <c r="I247" s="18">
        <f>Пр.9!J221</f>
        <v>105000</v>
      </c>
      <c r="J247" s="18">
        <f>Пр.9!K221</f>
        <v>100000</v>
      </c>
      <c r="K247" s="18">
        <f>Пр.9!L221</f>
        <v>0</v>
      </c>
      <c r="L247" s="18">
        <f>Пр.9!M221</f>
        <v>0</v>
      </c>
      <c r="M247" s="18">
        <f>Пр.9!N221</f>
        <v>105000</v>
      </c>
      <c r="N247" s="18">
        <f>Пр.9!O221</f>
        <v>100000</v>
      </c>
      <c r="O247" s="18">
        <f>Пр.9!P221</f>
        <v>0</v>
      </c>
      <c r="P247" s="18">
        <f>Пр.9!Q221</f>
        <v>0</v>
      </c>
      <c r="Q247" s="18">
        <f>Пр.9!R221</f>
        <v>0</v>
      </c>
      <c r="R247" s="18">
        <f>Пр.9!S221</f>
        <v>0</v>
      </c>
      <c r="S247" s="265"/>
    </row>
    <row r="248" spans="1:19" s="34" customFormat="1" ht="37.5" x14ac:dyDescent="0.2">
      <c r="A248" s="2" t="s">
        <v>394</v>
      </c>
      <c r="B248" s="5" t="s">
        <v>25</v>
      </c>
      <c r="C248" s="17" t="s">
        <v>51</v>
      </c>
      <c r="D248" s="17" t="s">
        <v>395</v>
      </c>
      <c r="E248" s="6" t="s">
        <v>397</v>
      </c>
      <c r="F248" s="7"/>
      <c r="G248" s="48"/>
      <c r="H248" s="6"/>
      <c r="I248" s="18">
        <f t="shared" ref="I248:R249" si="99">I249</f>
        <v>27631</v>
      </c>
      <c r="J248" s="18">
        <f t="shared" si="99"/>
        <v>26841.7</v>
      </c>
      <c r="K248" s="18">
        <f t="shared" si="99"/>
        <v>0</v>
      </c>
      <c r="L248" s="18">
        <f t="shared" si="99"/>
        <v>0</v>
      </c>
      <c r="M248" s="18">
        <f t="shared" si="99"/>
        <v>27631</v>
      </c>
      <c r="N248" s="18">
        <f t="shared" si="99"/>
        <v>26841.7</v>
      </c>
      <c r="O248" s="18">
        <f t="shared" si="99"/>
        <v>2173.9</v>
      </c>
      <c r="P248" s="18">
        <f t="shared" si="99"/>
        <v>0</v>
      </c>
      <c r="Q248" s="18">
        <f t="shared" si="99"/>
        <v>2173.9</v>
      </c>
      <c r="R248" s="18">
        <f t="shared" si="99"/>
        <v>0</v>
      </c>
      <c r="S248" s="265"/>
    </row>
    <row r="249" spans="1:19" s="34" customFormat="1" ht="37.5" customHeight="1" x14ac:dyDescent="0.2">
      <c r="A249" s="4" t="s">
        <v>335</v>
      </c>
      <c r="B249" s="5" t="s">
        <v>25</v>
      </c>
      <c r="C249" s="17" t="s">
        <v>51</v>
      </c>
      <c r="D249" s="17" t="s">
        <v>395</v>
      </c>
      <c r="E249" s="6" t="s">
        <v>397</v>
      </c>
      <c r="F249" s="7">
        <v>200</v>
      </c>
      <c r="G249" s="48"/>
      <c r="H249" s="6"/>
      <c r="I249" s="18">
        <f t="shared" si="99"/>
        <v>27631</v>
      </c>
      <c r="J249" s="18">
        <f t="shared" si="99"/>
        <v>26841.7</v>
      </c>
      <c r="K249" s="18">
        <f t="shared" si="99"/>
        <v>0</v>
      </c>
      <c r="L249" s="18">
        <f t="shared" si="99"/>
        <v>0</v>
      </c>
      <c r="M249" s="18">
        <f t="shared" si="99"/>
        <v>27631</v>
      </c>
      <c r="N249" s="18">
        <f t="shared" si="99"/>
        <v>26841.7</v>
      </c>
      <c r="O249" s="18">
        <f t="shared" si="99"/>
        <v>2173.9</v>
      </c>
      <c r="P249" s="18">
        <f t="shared" si="99"/>
        <v>0</v>
      </c>
      <c r="Q249" s="18">
        <f t="shared" si="99"/>
        <v>2173.9</v>
      </c>
      <c r="R249" s="18">
        <f t="shared" si="99"/>
        <v>0</v>
      </c>
      <c r="S249" s="265"/>
    </row>
    <row r="250" spans="1:19" s="34" customFormat="1" ht="22.5" customHeight="1" x14ac:dyDescent="0.2">
      <c r="A250" s="4" t="s">
        <v>39</v>
      </c>
      <c r="B250" s="5" t="s">
        <v>25</v>
      </c>
      <c r="C250" s="17" t="s">
        <v>51</v>
      </c>
      <c r="D250" s="17" t="s">
        <v>395</v>
      </c>
      <c r="E250" s="6" t="s">
        <v>397</v>
      </c>
      <c r="F250" s="7">
        <v>200</v>
      </c>
      <c r="G250" s="48" t="s">
        <v>35</v>
      </c>
      <c r="H250" s="6" t="s">
        <v>16</v>
      </c>
      <c r="I250" s="18">
        <f>Пр.9!J223</f>
        <v>27631</v>
      </c>
      <c r="J250" s="18">
        <f>Пр.9!K223</f>
        <v>26841.7</v>
      </c>
      <c r="K250" s="18">
        <f>Пр.9!L223</f>
        <v>0</v>
      </c>
      <c r="L250" s="18">
        <f>Пр.9!M223</f>
        <v>0</v>
      </c>
      <c r="M250" s="18">
        <f>Пр.9!N223</f>
        <v>27631</v>
      </c>
      <c r="N250" s="18">
        <f>Пр.9!O223</f>
        <v>26841.7</v>
      </c>
      <c r="O250" s="18">
        <f>Пр.9!P223</f>
        <v>2173.9</v>
      </c>
      <c r="P250" s="18">
        <f>Пр.9!Q223</f>
        <v>0</v>
      </c>
      <c r="Q250" s="18">
        <f>Пр.9!R223</f>
        <v>2173.9</v>
      </c>
      <c r="R250" s="18">
        <f>Пр.9!S223</f>
        <v>0</v>
      </c>
      <c r="S250" s="265"/>
    </row>
    <row r="251" spans="1:19" s="34" customFormat="1" ht="37.5" x14ac:dyDescent="0.2">
      <c r="A251" s="49" t="s">
        <v>423</v>
      </c>
      <c r="B251" s="37" t="s">
        <v>26</v>
      </c>
      <c r="C251" s="38" t="s">
        <v>51</v>
      </c>
      <c r="D251" s="38" t="s">
        <v>14</v>
      </c>
      <c r="E251" s="39" t="s">
        <v>74</v>
      </c>
      <c r="F251" s="53"/>
      <c r="G251" s="51"/>
      <c r="H251" s="39"/>
      <c r="I251" s="43">
        <f t="shared" ref="I251:R251" si="100">I252+I270+I274</f>
        <v>4290.6000000000004</v>
      </c>
      <c r="J251" s="43">
        <f t="shared" si="100"/>
        <v>314.2</v>
      </c>
      <c r="K251" s="43">
        <f>K252+K270+K274</f>
        <v>150</v>
      </c>
      <c r="L251" s="43">
        <f>L252+L270+L274</f>
        <v>0</v>
      </c>
      <c r="M251" s="43">
        <f>M252+M270+M274</f>
        <v>4440.6000000000004</v>
      </c>
      <c r="N251" s="43">
        <f>N252+N270+N274</f>
        <v>314.2</v>
      </c>
      <c r="O251" s="43">
        <f t="shared" si="100"/>
        <v>3988.7</v>
      </c>
      <c r="P251" s="43">
        <f t="shared" si="100"/>
        <v>314.2</v>
      </c>
      <c r="Q251" s="43">
        <f t="shared" si="100"/>
        <v>3913.6</v>
      </c>
      <c r="R251" s="43">
        <f t="shared" si="100"/>
        <v>314.2</v>
      </c>
      <c r="S251" s="265"/>
    </row>
    <row r="252" spans="1:19" s="34" customFormat="1" ht="37.5" x14ac:dyDescent="0.2">
      <c r="A252" s="49" t="s">
        <v>424</v>
      </c>
      <c r="B252" s="37" t="s">
        <v>26</v>
      </c>
      <c r="C252" s="38" t="s">
        <v>51</v>
      </c>
      <c r="D252" s="38" t="s">
        <v>13</v>
      </c>
      <c r="E252" s="39" t="s">
        <v>74</v>
      </c>
      <c r="F252" s="53"/>
      <c r="G252" s="51"/>
      <c r="H252" s="39"/>
      <c r="I252" s="43">
        <f t="shared" ref="I252:R252" si="101">I253+I262+I256+I259+I267</f>
        <v>4010.6</v>
      </c>
      <c r="J252" s="43">
        <f t="shared" si="101"/>
        <v>314.2</v>
      </c>
      <c r="K252" s="43">
        <f>K253+K262+K256+K259+K267</f>
        <v>0</v>
      </c>
      <c r="L252" s="43">
        <f>L253+L262+L256+L259+L267</f>
        <v>0</v>
      </c>
      <c r="M252" s="43">
        <f>M253+M262+M256+M259+M267</f>
        <v>4010.6</v>
      </c>
      <c r="N252" s="43">
        <f>N253+N262+N256+N259+N267</f>
        <v>314.2</v>
      </c>
      <c r="O252" s="43">
        <f t="shared" si="101"/>
        <v>3780.7</v>
      </c>
      <c r="P252" s="43">
        <f t="shared" si="101"/>
        <v>314.2</v>
      </c>
      <c r="Q252" s="43">
        <f t="shared" si="101"/>
        <v>3705.6</v>
      </c>
      <c r="R252" s="43">
        <f t="shared" si="101"/>
        <v>314.2</v>
      </c>
      <c r="S252" s="265"/>
    </row>
    <row r="253" spans="1:19" x14ac:dyDescent="0.2">
      <c r="A253" s="52" t="s">
        <v>430</v>
      </c>
      <c r="B253" s="5" t="s">
        <v>26</v>
      </c>
      <c r="C253" s="17" t="s">
        <v>51</v>
      </c>
      <c r="D253" s="17" t="s">
        <v>13</v>
      </c>
      <c r="E253" s="6" t="s">
        <v>79</v>
      </c>
      <c r="F253" s="54"/>
      <c r="G253" s="48"/>
      <c r="H253" s="6"/>
      <c r="I253" s="18">
        <f t="shared" ref="I253:R253" si="102">I254</f>
        <v>2796.4</v>
      </c>
      <c r="J253" s="18">
        <f t="shared" si="102"/>
        <v>0</v>
      </c>
      <c r="K253" s="18">
        <f t="shared" si="102"/>
        <v>0</v>
      </c>
      <c r="L253" s="18">
        <f t="shared" si="102"/>
        <v>0</v>
      </c>
      <c r="M253" s="18">
        <f t="shared" si="102"/>
        <v>2796.4</v>
      </c>
      <c r="N253" s="18">
        <f t="shared" si="102"/>
        <v>0</v>
      </c>
      <c r="O253" s="18">
        <f t="shared" si="102"/>
        <v>2716.5</v>
      </c>
      <c r="P253" s="18">
        <f t="shared" si="102"/>
        <v>0</v>
      </c>
      <c r="Q253" s="18">
        <f t="shared" si="102"/>
        <v>2641.4</v>
      </c>
      <c r="R253" s="18">
        <f t="shared" si="102"/>
        <v>0</v>
      </c>
    </row>
    <row r="254" spans="1:19" ht="37.5" x14ac:dyDescent="0.2">
      <c r="A254" s="4" t="s">
        <v>339</v>
      </c>
      <c r="B254" s="5" t="s">
        <v>26</v>
      </c>
      <c r="C254" s="17" t="s">
        <v>51</v>
      </c>
      <c r="D254" s="17" t="s">
        <v>13</v>
      </c>
      <c r="E254" s="6" t="s">
        <v>79</v>
      </c>
      <c r="F254" s="7">
        <v>600</v>
      </c>
      <c r="G254" s="48"/>
      <c r="H254" s="6"/>
      <c r="I254" s="18">
        <f t="shared" ref="I254:R260" si="103">I255</f>
        <v>2796.4</v>
      </c>
      <c r="J254" s="18">
        <f t="shared" si="103"/>
        <v>0</v>
      </c>
      <c r="K254" s="18">
        <f t="shared" si="103"/>
        <v>0</v>
      </c>
      <c r="L254" s="18">
        <f t="shared" si="103"/>
        <v>0</v>
      </c>
      <c r="M254" s="18">
        <f t="shared" si="103"/>
        <v>2796.4</v>
      </c>
      <c r="N254" s="18">
        <f t="shared" si="103"/>
        <v>0</v>
      </c>
      <c r="O254" s="18">
        <f t="shared" si="103"/>
        <v>2716.5</v>
      </c>
      <c r="P254" s="18">
        <f t="shared" si="103"/>
        <v>0</v>
      </c>
      <c r="Q254" s="18">
        <f t="shared" si="103"/>
        <v>2641.4</v>
      </c>
      <c r="R254" s="18">
        <f t="shared" si="103"/>
        <v>0</v>
      </c>
    </row>
    <row r="255" spans="1:19" x14ac:dyDescent="0.2">
      <c r="A255" s="4" t="s">
        <v>41</v>
      </c>
      <c r="B255" s="5" t="s">
        <v>26</v>
      </c>
      <c r="C255" s="17" t="s">
        <v>51</v>
      </c>
      <c r="D255" s="17" t="s">
        <v>13</v>
      </c>
      <c r="E255" s="6" t="s">
        <v>79</v>
      </c>
      <c r="F255" s="7">
        <v>600</v>
      </c>
      <c r="G255" s="48" t="s">
        <v>20</v>
      </c>
      <c r="H255" s="6" t="s">
        <v>20</v>
      </c>
      <c r="I255" s="18">
        <f>Пр.9!J250</f>
        <v>2796.4</v>
      </c>
      <c r="J255" s="18">
        <f>Пр.9!K250</f>
        <v>0</v>
      </c>
      <c r="K255" s="18">
        <f>Пр.9!L250</f>
        <v>0</v>
      </c>
      <c r="L255" s="18">
        <f>Пр.9!M250</f>
        <v>0</v>
      </c>
      <c r="M255" s="18">
        <f>Пр.9!N250</f>
        <v>2796.4</v>
      </c>
      <c r="N255" s="18">
        <f>Пр.9!O250</f>
        <v>0</v>
      </c>
      <c r="O255" s="18">
        <f>Пр.9!P250</f>
        <v>2716.5</v>
      </c>
      <c r="P255" s="18">
        <f>Пр.9!Q250</f>
        <v>0</v>
      </c>
      <c r="Q255" s="18">
        <f>Пр.9!R250</f>
        <v>2641.4</v>
      </c>
      <c r="R255" s="18">
        <f>Пр.9!S250</f>
        <v>0</v>
      </c>
    </row>
    <row r="256" spans="1:19" ht="56.25" x14ac:dyDescent="0.2">
      <c r="A256" s="52" t="s">
        <v>94</v>
      </c>
      <c r="B256" s="5" t="s">
        <v>26</v>
      </c>
      <c r="C256" s="17" t="s">
        <v>51</v>
      </c>
      <c r="D256" s="17" t="s">
        <v>13</v>
      </c>
      <c r="E256" s="6" t="s">
        <v>95</v>
      </c>
      <c r="F256" s="54"/>
      <c r="G256" s="48"/>
      <c r="H256" s="6"/>
      <c r="I256" s="18">
        <f t="shared" si="103"/>
        <v>450</v>
      </c>
      <c r="J256" s="18">
        <f t="shared" si="103"/>
        <v>0</v>
      </c>
      <c r="K256" s="18">
        <f t="shared" si="103"/>
        <v>0</v>
      </c>
      <c r="L256" s="18">
        <f t="shared" si="103"/>
        <v>0</v>
      </c>
      <c r="M256" s="18">
        <f t="shared" si="103"/>
        <v>450</v>
      </c>
      <c r="N256" s="18">
        <f t="shared" si="103"/>
        <v>0</v>
      </c>
      <c r="O256" s="18">
        <f t="shared" si="103"/>
        <v>450</v>
      </c>
      <c r="P256" s="18">
        <f t="shared" si="103"/>
        <v>0</v>
      </c>
      <c r="Q256" s="18">
        <f t="shared" si="103"/>
        <v>450</v>
      </c>
      <c r="R256" s="18">
        <f t="shared" si="103"/>
        <v>0</v>
      </c>
    </row>
    <row r="257" spans="1:19" ht="37.5" x14ac:dyDescent="0.2">
      <c r="A257" s="4" t="s">
        <v>335</v>
      </c>
      <c r="B257" s="5" t="s">
        <v>26</v>
      </c>
      <c r="C257" s="17" t="s">
        <v>51</v>
      </c>
      <c r="D257" s="17" t="s">
        <v>13</v>
      </c>
      <c r="E257" s="6" t="s">
        <v>95</v>
      </c>
      <c r="F257" s="7">
        <v>200</v>
      </c>
      <c r="G257" s="48"/>
      <c r="H257" s="6"/>
      <c r="I257" s="18">
        <f t="shared" si="103"/>
        <v>450</v>
      </c>
      <c r="J257" s="18">
        <f t="shared" si="103"/>
        <v>0</v>
      </c>
      <c r="K257" s="18">
        <f t="shared" si="103"/>
        <v>0</v>
      </c>
      <c r="L257" s="18">
        <f t="shared" si="103"/>
        <v>0</v>
      </c>
      <c r="M257" s="18">
        <f t="shared" si="103"/>
        <v>450</v>
      </c>
      <c r="N257" s="18">
        <f t="shared" si="103"/>
        <v>0</v>
      </c>
      <c r="O257" s="18">
        <f t="shared" si="103"/>
        <v>450</v>
      </c>
      <c r="P257" s="18">
        <f t="shared" si="103"/>
        <v>0</v>
      </c>
      <c r="Q257" s="18">
        <f t="shared" si="103"/>
        <v>450</v>
      </c>
      <c r="R257" s="18">
        <f t="shared" si="103"/>
        <v>0</v>
      </c>
    </row>
    <row r="258" spans="1:19" x14ac:dyDescent="0.2">
      <c r="A258" s="4" t="s">
        <v>41</v>
      </c>
      <c r="B258" s="5" t="s">
        <v>26</v>
      </c>
      <c r="C258" s="17" t="s">
        <v>51</v>
      </c>
      <c r="D258" s="17" t="s">
        <v>13</v>
      </c>
      <c r="E258" s="6" t="s">
        <v>95</v>
      </c>
      <c r="F258" s="7">
        <v>200</v>
      </c>
      <c r="G258" s="48" t="s">
        <v>20</v>
      </c>
      <c r="H258" s="6" t="s">
        <v>20</v>
      </c>
      <c r="I258" s="18">
        <f>Пр.9!J252</f>
        <v>450</v>
      </c>
      <c r="J258" s="18">
        <f>Пр.9!K252</f>
        <v>0</v>
      </c>
      <c r="K258" s="18">
        <f>Пр.9!L252</f>
        <v>0</v>
      </c>
      <c r="L258" s="18">
        <f>Пр.9!M252</f>
        <v>0</v>
      </c>
      <c r="M258" s="18">
        <f>Пр.9!N252</f>
        <v>450</v>
      </c>
      <c r="N258" s="18">
        <f>Пр.9!O252</f>
        <v>0</v>
      </c>
      <c r="O258" s="18">
        <f>Пр.9!P252</f>
        <v>450</v>
      </c>
      <c r="P258" s="18">
        <f>Пр.9!Q252</f>
        <v>0</v>
      </c>
      <c r="Q258" s="18">
        <f>Пр.9!R252</f>
        <v>450</v>
      </c>
      <c r="R258" s="18">
        <f>Пр.9!S252</f>
        <v>0</v>
      </c>
    </row>
    <row r="259" spans="1:19" ht="37.5" x14ac:dyDescent="0.2">
      <c r="A259" s="52" t="s">
        <v>427</v>
      </c>
      <c r="B259" s="5" t="s">
        <v>26</v>
      </c>
      <c r="C259" s="17" t="s">
        <v>51</v>
      </c>
      <c r="D259" s="17" t="s">
        <v>13</v>
      </c>
      <c r="E259" s="6" t="s">
        <v>429</v>
      </c>
      <c r="F259" s="54"/>
      <c r="G259" s="48"/>
      <c r="H259" s="6"/>
      <c r="I259" s="18">
        <f t="shared" ref="I259:R259" si="104">I260</f>
        <v>122.70000000000002</v>
      </c>
      <c r="J259" s="18">
        <f t="shared" si="104"/>
        <v>0</v>
      </c>
      <c r="K259" s="18">
        <f t="shared" si="104"/>
        <v>0</v>
      </c>
      <c r="L259" s="18">
        <f t="shared" si="104"/>
        <v>0</v>
      </c>
      <c r="M259" s="18">
        <f t="shared" si="104"/>
        <v>122.70000000000002</v>
      </c>
      <c r="N259" s="18">
        <f t="shared" si="104"/>
        <v>0</v>
      </c>
      <c r="O259" s="18">
        <f t="shared" si="104"/>
        <v>122.70000000000002</v>
      </c>
      <c r="P259" s="18">
        <f t="shared" si="104"/>
        <v>0</v>
      </c>
      <c r="Q259" s="18">
        <f t="shared" si="104"/>
        <v>122.70000000000002</v>
      </c>
      <c r="R259" s="18">
        <f t="shared" si="104"/>
        <v>0</v>
      </c>
    </row>
    <row r="260" spans="1:19" ht="37.5" x14ac:dyDescent="0.2">
      <c r="A260" s="4" t="s">
        <v>339</v>
      </c>
      <c r="B260" s="5" t="s">
        <v>26</v>
      </c>
      <c r="C260" s="17" t="s">
        <v>51</v>
      </c>
      <c r="D260" s="17" t="s">
        <v>13</v>
      </c>
      <c r="E260" s="6" t="s">
        <v>429</v>
      </c>
      <c r="F260" s="7">
        <v>600</v>
      </c>
      <c r="G260" s="48"/>
      <c r="H260" s="6"/>
      <c r="I260" s="18">
        <f t="shared" si="103"/>
        <v>122.70000000000002</v>
      </c>
      <c r="J260" s="18">
        <f t="shared" si="103"/>
        <v>0</v>
      </c>
      <c r="K260" s="18">
        <f t="shared" si="103"/>
        <v>0</v>
      </c>
      <c r="L260" s="18">
        <f t="shared" si="103"/>
        <v>0</v>
      </c>
      <c r="M260" s="18">
        <f t="shared" si="103"/>
        <v>122.70000000000002</v>
      </c>
      <c r="N260" s="18">
        <f t="shared" si="103"/>
        <v>0</v>
      </c>
      <c r="O260" s="18">
        <f t="shared" si="103"/>
        <v>122.70000000000002</v>
      </c>
      <c r="P260" s="18">
        <f t="shared" si="103"/>
        <v>0</v>
      </c>
      <c r="Q260" s="18">
        <f t="shared" si="103"/>
        <v>122.70000000000002</v>
      </c>
      <c r="R260" s="18">
        <f t="shared" si="103"/>
        <v>0</v>
      </c>
    </row>
    <row r="261" spans="1:19" x14ac:dyDescent="0.2">
      <c r="A261" s="4" t="s">
        <v>41</v>
      </c>
      <c r="B261" s="5" t="s">
        <v>26</v>
      </c>
      <c r="C261" s="17" t="s">
        <v>51</v>
      </c>
      <c r="D261" s="17" t="s">
        <v>13</v>
      </c>
      <c r="E261" s="6" t="s">
        <v>429</v>
      </c>
      <c r="F261" s="7">
        <v>600</v>
      </c>
      <c r="G261" s="48" t="s">
        <v>20</v>
      </c>
      <c r="H261" s="6" t="s">
        <v>20</v>
      </c>
      <c r="I261" s="18">
        <f>Пр.9!J254</f>
        <v>122.70000000000002</v>
      </c>
      <c r="J261" s="18">
        <f>Пр.9!K254</f>
        <v>0</v>
      </c>
      <c r="K261" s="18">
        <f>Пр.9!L254</f>
        <v>0</v>
      </c>
      <c r="L261" s="18">
        <f>Пр.9!M254</f>
        <v>0</v>
      </c>
      <c r="M261" s="18">
        <f>Пр.9!N254</f>
        <v>122.70000000000002</v>
      </c>
      <c r="N261" s="18">
        <f>Пр.9!O254</f>
        <v>0</v>
      </c>
      <c r="O261" s="18">
        <f>Пр.9!P254</f>
        <v>122.70000000000002</v>
      </c>
      <c r="P261" s="18">
        <f>Пр.9!Q254</f>
        <v>0</v>
      </c>
      <c r="Q261" s="18">
        <f>Пр.9!R254</f>
        <v>122.70000000000002</v>
      </c>
      <c r="R261" s="18">
        <f>Пр.9!S254</f>
        <v>0</v>
      </c>
    </row>
    <row r="262" spans="1:19" ht="37.5" x14ac:dyDescent="0.2">
      <c r="A262" s="52" t="s">
        <v>428</v>
      </c>
      <c r="B262" s="5" t="s">
        <v>26</v>
      </c>
      <c r="C262" s="17" t="s">
        <v>51</v>
      </c>
      <c r="D262" s="17" t="s">
        <v>13</v>
      </c>
      <c r="E262" s="6" t="s">
        <v>93</v>
      </c>
      <c r="F262" s="54"/>
      <c r="G262" s="48"/>
      <c r="H262" s="6"/>
      <c r="I262" s="18">
        <f>I263+I265</f>
        <v>300</v>
      </c>
      <c r="J262" s="18">
        <f t="shared" ref="J262:R262" si="105">J263+J265</f>
        <v>0</v>
      </c>
      <c r="K262" s="18">
        <f t="shared" si="105"/>
        <v>0</v>
      </c>
      <c r="L262" s="18">
        <f t="shared" si="105"/>
        <v>0</v>
      </c>
      <c r="M262" s="18">
        <f t="shared" si="105"/>
        <v>300</v>
      </c>
      <c r="N262" s="18">
        <f t="shared" si="105"/>
        <v>0</v>
      </c>
      <c r="O262" s="18">
        <f t="shared" si="105"/>
        <v>150</v>
      </c>
      <c r="P262" s="18">
        <f t="shared" si="105"/>
        <v>0</v>
      </c>
      <c r="Q262" s="18">
        <f t="shared" si="105"/>
        <v>150</v>
      </c>
      <c r="R262" s="18">
        <f t="shared" si="105"/>
        <v>0</v>
      </c>
    </row>
    <row r="263" spans="1:19" ht="37.5" x14ac:dyDescent="0.2">
      <c r="A263" s="4" t="s">
        <v>335</v>
      </c>
      <c r="B263" s="5" t="s">
        <v>26</v>
      </c>
      <c r="C263" s="17" t="s">
        <v>51</v>
      </c>
      <c r="D263" s="17" t="s">
        <v>13</v>
      </c>
      <c r="E263" s="6" t="s">
        <v>93</v>
      </c>
      <c r="F263" s="7">
        <v>200</v>
      </c>
      <c r="G263" s="48"/>
      <c r="H263" s="6"/>
      <c r="I263" s="18">
        <f t="shared" ref="I263:R265" si="106">I264</f>
        <v>150</v>
      </c>
      <c r="J263" s="18">
        <f t="shared" si="106"/>
        <v>0</v>
      </c>
      <c r="K263" s="18">
        <f t="shared" si="106"/>
        <v>0</v>
      </c>
      <c r="L263" s="18">
        <f t="shared" si="106"/>
        <v>0</v>
      </c>
      <c r="M263" s="18">
        <f t="shared" si="106"/>
        <v>150</v>
      </c>
      <c r="N263" s="18">
        <f t="shared" si="106"/>
        <v>0</v>
      </c>
      <c r="O263" s="18">
        <f t="shared" si="106"/>
        <v>150</v>
      </c>
      <c r="P263" s="18">
        <f t="shared" si="106"/>
        <v>0</v>
      </c>
      <c r="Q263" s="18">
        <f t="shared" si="106"/>
        <v>150</v>
      </c>
      <c r="R263" s="18">
        <f t="shared" si="106"/>
        <v>0</v>
      </c>
    </row>
    <row r="264" spans="1:19" x14ac:dyDescent="0.2">
      <c r="A264" s="4" t="s">
        <v>41</v>
      </c>
      <c r="B264" s="5" t="s">
        <v>26</v>
      </c>
      <c r="C264" s="17" t="s">
        <v>51</v>
      </c>
      <c r="D264" s="17" t="s">
        <v>13</v>
      </c>
      <c r="E264" s="6" t="s">
        <v>93</v>
      </c>
      <c r="F264" s="7">
        <v>200</v>
      </c>
      <c r="G264" s="48" t="s">
        <v>20</v>
      </c>
      <c r="H264" s="6" t="s">
        <v>20</v>
      </c>
      <c r="I264" s="18">
        <f>Пр.9!J256</f>
        <v>150</v>
      </c>
      <c r="J264" s="18">
        <f>Пр.9!K256</f>
        <v>0</v>
      </c>
      <c r="K264" s="18">
        <f>Пр.9!L256</f>
        <v>0</v>
      </c>
      <c r="L264" s="18">
        <f>Пр.9!M256</f>
        <v>0</v>
      </c>
      <c r="M264" s="18">
        <f>Пр.9!N256</f>
        <v>150</v>
      </c>
      <c r="N264" s="18">
        <f>Пр.9!O256</f>
        <v>0</v>
      </c>
      <c r="O264" s="18">
        <f>Пр.9!P256</f>
        <v>150</v>
      </c>
      <c r="P264" s="18">
        <f>Пр.9!Q256</f>
        <v>0</v>
      </c>
      <c r="Q264" s="18">
        <f>Пр.9!R256</f>
        <v>150</v>
      </c>
      <c r="R264" s="18">
        <f>Пр.9!S256</f>
        <v>0</v>
      </c>
    </row>
    <row r="265" spans="1:19" ht="37.5" x14ac:dyDescent="0.2">
      <c r="A265" s="4" t="s">
        <v>339</v>
      </c>
      <c r="B265" s="5" t="s">
        <v>26</v>
      </c>
      <c r="C265" s="17" t="s">
        <v>51</v>
      </c>
      <c r="D265" s="17" t="s">
        <v>13</v>
      </c>
      <c r="E265" s="6" t="s">
        <v>93</v>
      </c>
      <c r="F265" s="7">
        <v>600</v>
      </c>
      <c r="G265" s="48"/>
      <c r="H265" s="6"/>
      <c r="I265" s="18">
        <f t="shared" si="106"/>
        <v>150</v>
      </c>
      <c r="J265" s="18">
        <f t="shared" si="106"/>
        <v>0</v>
      </c>
      <c r="K265" s="18">
        <f t="shared" si="106"/>
        <v>0</v>
      </c>
      <c r="L265" s="18">
        <f t="shared" si="106"/>
        <v>0</v>
      </c>
      <c r="M265" s="18">
        <f t="shared" si="106"/>
        <v>150</v>
      </c>
      <c r="N265" s="18">
        <f t="shared" si="106"/>
        <v>0</v>
      </c>
      <c r="O265" s="18">
        <f t="shared" si="106"/>
        <v>0</v>
      </c>
      <c r="P265" s="18">
        <f t="shared" si="106"/>
        <v>0</v>
      </c>
      <c r="Q265" s="18">
        <f t="shared" si="106"/>
        <v>0</v>
      </c>
      <c r="R265" s="18">
        <f t="shared" si="106"/>
        <v>0</v>
      </c>
    </row>
    <row r="266" spans="1:19" x14ac:dyDescent="0.2">
      <c r="A266" s="4" t="s">
        <v>41</v>
      </c>
      <c r="B266" s="5" t="s">
        <v>26</v>
      </c>
      <c r="C266" s="17" t="s">
        <v>51</v>
      </c>
      <c r="D266" s="17" t="s">
        <v>13</v>
      </c>
      <c r="E266" s="6" t="s">
        <v>93</v>
      </c>
      <c r="F266" s="7">
        <v>600</v>
      </c>
      <c r="G266" s="48" t="s">
        <v>20</v>
      </c>
      <c r="H266" s="6" t="s">
        <v>20</v>
      </c>
      <c r="I266" s="18">
        <f>Пр.9!J257</f>
        <v>150</v>
      </c>
      <c r="J266" s="18">
        <f>Пр.9!K257</f>
        <v>0</v>
      </c>
      <c r="K266" s="18">
        <f>Пр.9!L257</f>
        <v>0</v>
      </c>
      <c r="L266" s="18">
        <f>Пр.9!M257</f>
        <v>0</v>
      </c>
      <c r="M266" s="18">
        <f>Пр.9!N257</f>
        <v>150</v>
      </c>
      <c r="N266" s="18">
        <f>Пр.9!O257</f>
        <v>0</v>
      </c>
      <c r="O266" s="18">
        <f>Пр.9!P257</f>
        <v>0</v>
      </c>
      <c r="P266" s="18">
        <f>Пр.9!Q257</f>
        <v>0</v>
      </c>
      <c r="Q266" s="18">
        <f>Пр.9!R257</f>
        <v>0</v>
      </c>
      <c r="R266" s="18">
        <f>Пр.9!S257</f>
        <v>0</v>
      </c>
    </row>
    <row r="267" spans="1:19" ht="75" x14ac:dyDescent="0.2">
      <c r="A267" s="52" t="s">
        <v>514</v>
      </c>
      <c r="B267" s="5" t="s">
        <v>26</v>
      </c>
      <c r="C267" s="17" t="s">
        <v>51</v>
      </c>
      <c r="D267" s="17" t="s">
        <v>13</v>
      </c>
      <c r="E267" s="6" t="s">
        <v>515</v>
      </c>
      <c r="F267" s="54"/>
      <c r="G267" s="48"/>
      <c r="H267" s="6"/>
      <c r="I267" s="18">
        <f t="shared" ref="I267:R268" si="107">I268</f>
        <v>341.5</v>
      </c>
      <c r="J267" s="18">
        <f t="shared" si="107"/>
        <v>314.2</v>
      </c>
      <c r="K267" s="18">
        <f t="shared" si="107"/>
        <v>0</v>
      </c>
      <c r="L267" s="18">
        <f t="shared" si="107"/>
        <v>0</v>
      </c>
      <c r="M267" s="18">
        <f t="shared" si="107"/>
        <v>341.5</v>
      </c>
      <c r="N267" s="18">
        <f t="shared" si="107"/>
        <v>314.2</v>
      </c>
      <c r="O267" s="18">
        <f t="shared" si="107"/>
        <v>341.5</v>
      </c>
      <c r="P267" s="18">
        <f t="shared" si="107"/>
        <v>314.2</v>
      </c>
      <c r="Q267" s="18">
        <f t="shared" si="107"/>
        <v>341.5</v>
      </c>
      <c r="R267" s="18">
        <f t="shared" si="107"/>
        <v>314.2</v>
      </c>
    </row>
    <row r="268" spans="1:19" ht="37.5" x14ac:dyDescent="0.2">
      <c r="A268" s="4" t="s">
        <v>339</v>
      </c>
      <c r="B268" s="5" t="s">
        <v>26</v>
      </c>
      <c r="C268" s="17" t="s">
        <v>51</v>
      </c>
      <c r="D268" s="17" t="s">
        <v>13</v>
      </c>
      <c r="E268" s="6" t="s">
        <v>515</v>
      </c>
      <c r="F268" s="7">
        <v>600</v>
      </c>
      <c r="G268" s="48"/>
      <c r="H268" s="6"/>
      <c r="I268" s="18">
        <f t="shared" si="107"/>
        <v>341.5</v>
      </c>
      <c r="J268" s="18">
        <f t="shared" si="107"/>
        <v>314.2</v>
      </c>
      <c r="K268" s="18">
        <f t="shared" si="107"/>
        <v>0</v>
      </c>
      <c r="L268" s="18">
        <f t="shared" si="107"/>
        <v>0</v>
      </c>
      <c r="M268" s="18">
        <f t="shared" si="107"/>
        <v>341.5</v>
      </c>
      <c r="N268" s="18">
        <f t="shared" si="107"/>
        <v>314.2</v>
      </c>
      <c r="O268" s="18">
        <f t="shared" si="107"/>
        <v>341.5</v>
      </c>
      <c r="P268" s="18">
        <f t="shared" si="107"/>
        <v>314.2</v>
      </c>
      <c r="Q268" s="18">
        <f t="shared" si="107"/>
        <v>341.5</v>
      </c>
      <c r="R268" s="18">
        <f t="shared" si="107"/>
        <v>314.2</v>
      </c>
    </row>
    <row r="269" spans="1:19" x14ac:dyDescent="0.2">
      <c r="A269" s="4" t="s">
        <v>41</v>
      </c>
      <c r="B269" s="5" t="s">
        <v>26</v>
      </c>
      <c r="C269" s="17" t="s">
        <v>51</v>
      </c>
      <c r="D269" s="17" t="s">
        <v>13</v>
      </c>
      <c r="E269" s="6" t="s">
        <v>515</v>
      </c>
      <c r="F269" s="7">
        <v>600</v>
      </c>
      <c r="G269" s="48" t="s">
        <v>20</v>
      </c>
      <c r="H269" s="6" t="s">
        <v>20</v>
      </c>
      <c r="I269" s="18">
        <f>Пр.9!J259</f>
        <v>341.5</v>
      </c>
      <c r="J269" s="18">
        <f>Пр.9!K259</f>
        <v>314.2</v>
      </c>
      <c r="K269" s="18">
        <f>Пр.9!L259</f>
        <v>0</v>
      </c>
      <c r="L269" s="18">
        <f>Пр.9!M259</f>
        <v>0</v>
      </c>
      <c r="M269" s="18">
        <f>Пр.9!N259</f>
        <v>341.5</v>
      </c>
      <c r="N269" s="18">
        <f>Пр.9!O259</f>
        <v>314.2</v>
      </c>
      <c r="O269" s="18">
        <f>Пр.9!P259</f>
        <v>341.5</v>
      </c>
      <c r="P269" s="18">
        <f>Пр.9!Q259</f>
        <v>314.2</v>
      </c>
      <c r="Q269" s="18">
        <f>Пр.9!R259</f>
        <v>341.5</v>
      </c>
      <c r="R269" s="18">
        <f>Пр.9!S259</f>
        <v>314.2</v>
      </c>
    </row>
    <row r="270" spans="1:19" s="34" customFormat="1" ht="37.5" x14ac:dyDescent="0.2">
      <c r="A270" s="49" t="s">
        <v>426</v>
      </c>
      <c r="B270" s="37" t="s">
        <v>26</v>
      </c>
      <c r="C270" s="38" t="s">
        <v>51</v>
      </c>
      <c r="D270" s="38" t="s">
        <v>38</v>
      </c>
      <c r="E270" s="39" t="s">
        <v>74</v>
      </c>
      <c r="F270" s="40"/>
      <c r="G270" s="51"/>
      <c r="H270" s="39"/>
      <c r="I270" s="43">
        <f t="shared" ref="I270:R271" si="108">I271</f>
        <v>220</v>
      </c>
      <c r="J270" s="43">
        <f t="shared" si="108"/>
        <v>0</v>
      </c>
      <c r="K270" s="43">
        <f t="shared" si="108"/>
        <v>0</v>
      </c>
      <c r="L270" s="43">
        <f t="shared" si="108"/>
        <v>0</v>
      </c>
      <c r="M270" s="43">
        <f t="shared" si="108"/>
        <v>220</v>
      </c>
      <c r="N270" s="43">
        <f t="shared" si="108"/>
        <v>0</v>
      </c>
      <c r="O270" s="43">
        <f t="shared" si="108"/>
        <v>148</v>
      </c>
      <c r="P270" s="43">
        <f t="shared" si="108"/>
        <v>0</v>
      </c>
      <c r="Q270" s="43">
        <f t="shared" si="108"/>
        <v>148</v>
      </c>
      <c r="R270" s="43">
        <f t="shared" si="108"/>
        <v>0</v>
      </c>
      <c r="S270" s="265"/>
    </row>
    <row r="271" spans="1:19" x14ac:dyDescent="0.2">
      <c r="A271" s="52" t="s">
        <v>177</v>
      </c>
      <c r="B271" s="5" t="s">
        <v>26</v>
      </c>
      <c r="C271" s="17" t="s">
        <v>51</v>
      </c>
      <c r="D271" s="17" t="s">
        <v>38</v>
      </c>
      <c r="E271" s="6" t="s">
        <v>96</v>
      </c>
      <c r="F271" s="54"/>
      <c r="G271" s="48"/>
      <c r="H271" s="6"/>
      <c r="I271" s="18">
        <f t="shared" ref="I271:N272" si="109">I272</f>
        <v>220</v>
      </c>
      <c r="J271" s="18">
        <f t="shared" si="109"/>
        <v>0</v>
      </c>
      <c r="K271" s="18">
        <f t="shared" si="109"/>
        <v>0</v>
      </c>
      <c r="L271" s="18">
        <f t="shared" si="109"/>
        <v>0</v>
      </c>
      <c r="M271" s="18">
        <f t="shared" si="109"/>
        <v>220</v>
      </c>
      <c r="N271" s="18">
        <f t="shared" si="109"/>
        <v>0</v>
      </c>
      <c r="O271" s="18">
        <f t="shared" si="108"/>
        <v>148</v>
      </c>
      <c r="P271" s="18">
        <f t="shared" si="108"/>
        <v>0</v>
      </c>
      <c r="Q271" s="18">
        <f t="shared" si="108"/>
        <v>148</v>
      </c>
      <c r="R271" s="18">
        <f t="shared" si="108"/>
        <v>0</v>
      </c>
    </row>
    <row r="272" spans="1:19" ht="37.5" x14ac:dyDescent="0.2">
      <c r="A272" s="4" t="s">
        <v>339</v>
      </c>
      <c r="B272" s="5" t="s">
        <v>26</v>
      </c>
      <c r="C272" s="17" t="s">
        <v>51</v>
      </c>
      <c r="D272" s="17" t="s">
        <v>38</v>
      </c>
      <c r="E272" s="6" t="s">
        <v>96</v>
      </c>
      <c r="F272" s="7">
        <v>600</v>
      </c>
      <c r="G272" s="48"/>
      <c r="H272" s="6"/>
      <c r="I272" s="18">
        <f t="shared" si="109"/>
        <v>220</v>
      </c>
      <c r="J272" s="18">
        <f t="shared" si="109"/>
        <v>0</v>
      </c>
      <c r="K272" s="18">
        <f t="shared" si="109"/>
        <v>0</v>
      </c>
      <c r="L272" s="18">
        <f t="shared" si="109"/>
        <v>0</v>
      </c>
      <c r="M272" s="18">
        <f t="shared" si="109"/>
        <v>220</v>
      </c>
      <c r="N272" s="18">
        <f t="shared" si="109"/>
        <v>0</v>
      </c>
      <c r="O272" s="18">
        <f>O273</f>
        <v>148</v>
      </c>
      <c r="P272" s="18">
        <f>P273</f>
        <v>0</v>
      </c>
      <c r="Q272" s="18">
        <f>Q273</f>
        <v>148</v>
      </c>
      <c r="R272" s="18">
        <f>R273</f>
        <v>0</v>
      </c>
    </row>
    <row r="273" spans="1:19" x14ac:dyDescent="0.2">
      <c r="A273" s="4" t="s">
        <v>41</v>
      </c>
      <c r="B273" s="5" t="s">
        <v>26</v>
      </c>
      <c r="C273" s="17" t="s">
        <v>51</v>
      </c>
      <c r="D273" s="17" t="s">
        <v>38</v>
      </c>
      <c r="E273" s="6" t="s">
        <v>96</v>
      </c>
      <c r="F273" s="7">
        <v>600</v>
      </c>
      <c r="G273" s="48" t="s">
        <v>20</v>
      </c>
      <c r="H273" s="6" t="s">
        <v>20</v>
      </c>
      <c r="I273" s="18">
        <f>Пр.9!J262</f>
        <v>220</v>
      </c>
      <c r="J273" s="18">
        <f>Пр.9!K262</f>
        <v>0</v>
      </c>
      <c r="K273" s="18">
        <f>Пр.9!L262</f>
        <v>0</v>
      </c>
      <c r="L273" s="18">
        <f>Пр.9!M262</f>
        <v>0</v>
      </c>
      <c r="M273" s="18">
        <f>Пр.9!N262</f>
        <v>220</v>
      </c>
      <c r="N273" s="18">
        <f>Пр.9!O262</f>
        <v>0</v>
      </c>
      <c r="O273" s="18">
        <f>Пр.9!P262</f>
        <v>148</v>
      </c>
      <c r="P273" s="18">
        <f>Пр.9!Q262</f>
        <v>0</v>
      </c>
      <c r="Q273" s="18">
        <f>Пр.9!R262</f>
        <v>148</v>
      </c>
      <c r="R273" s="18">
        <f>Пр.9!S262</f>
        <v>0</v>
      </c>
    </row>
    <row r="274" spans="1:19" s="34" customFormat="1" ht="56.25" x14ac:dyDescent="0.2">
      <c r="A274" s="49" t="s">
        <v>97</v>
      </c>
      <c r="B274" s="37" t="s">
        <v>26</v>
      </c>
      <c r="C274" s="38" t="s">
        <v>51</v>
      </c>
      <c r="D274" s="38" t="s">
        <v>16</v>
      </c>
      <c r="E274" s="39" t="s">
        <v>74</v>
      </c>
      <c r="F274" s="53"/>
      <c r="G274" s="51"/>
      <c r="H274" s="39"/>
      <c r="I274" s="43">
        <f t="shared" ref="I274:R278" si="110">I275</f>
        <v>60</v>
      </c>
      <c r="J274" s="43">
        <f t="shared" si="110"/>
        <v>0</v>
      </c>
      <c r="K274" s="43">
        <f t="shared" si="110"/>
        <v>150</v>
      </c>
      <c r="L274" s="43">
        <f t="shared" si="110"/>
        <v>0</v>
      </c>
      <c r="M274" s="43">
        <f t="shared" si="110"/>
        <v>210</v>
      </c>
      <c r="N274" s="43">
        <f t="shared" si="110"/>
        <v>0</v>
      </c>
      <c r="O274" s="43">
        <f t="shared" si="110"/>
        <v>60</v>
      </c>
      <c r="P274" s="43">
        <f t="shared" si="110"/>
        <v>0</v>
      </c>
      <c r="Q274" s="43">
        <f t="shared" si="110"/>
        <v>60</v>
      </c>
      <c r="R274" s="43">
        <f t="shared" si="110"/>
        <v>0</v>
      </c>
      <c r="S274" s="265"/>
    </row>
    <row r="275" spans="1:19" ht="56.25" x14ac:dyDescent="0.2">
      <c r="A275" s="52" t="s">
        <v>452</v>
      </c>
      <c r="B275" s="5" t="s">
        <v>26</v>
      </c>
      <c r="C275" s="17" t="s">
        <v>51</v>
      </c>
      <c r="D275" s="17" t="s">
        <v>16</v>
      </c>
      <c r="E275" s="6" t="s">
        <v>98</v>
      </c>
      <c r="F275" s="54"/>
      <c r="G275" s="48"/>
      <c r="H275" s="6"/>
      <c r="I275" s="18">
        <f>I276+I278</f>
        <v>60</v>
      </c>
      <c r="J275" s="18">
        <f t="shared" ref="J275:R275" si="111">J276+J278</f>
        <v>0</v>
      </c>
      <c r="K275" s="18">
        <f t="shared" si="111"/>
        <v>150</v>
      </c>
      <c r="L275" s="18">
        <f t="shared" si="111"/>
        <v>0</v>
      </c>
      <c r="M275" s="18">
        <f t="shared" si="111"/>
        <v>210</v>
      </c>
      <c r="N275" s="18">
        <f t="shared" si="111"/>
        <v>0</v>
      </c>
      <c r="O275" s="18">
        <f t="shared" si="111"/>
        <v>60</v>
      </c>
      <c r="P275" s="18">
        <f t="shared" si="111"/>
        <v>0</v>
      </c>
      <c r="Q275" s="18">
        <f t="shared" si="111"/>
        <v>60</v>
      </c>
      <c r="R275" s="18">
        <f t="shared" si="111"/>
        <v>0</v>
      </c>
    </row>
    <row r="276" spans="1:19" ht="37.5" x14ac:dyDescent="0.2">
      <c r="A276" s="4" t="s">
        <v>335</v>
      </c>
      <c r="B276" s="5" t="s">
        <v>26</v>
      </c>
      <c r="C276" s="17" t="s">
        <v>51</v>
      </c>
      <c r="D276" s="17" t="s">
        <v>16</v>
      </c>
      <c r="E276" s="6" t="s">
        <v>98</v>
      </c>
      <c r="F276" s="7">
        <v>200</v>
      </c>
      <c r="G276" s="48"/>
      <c r="H276" s="6"/>
      <c r="I276" s="18">
        <f t="shared" si="110"/>
        <v>60</v>
      </c>
      <c r="J276" s="18">
        <f t="shared" si="110"/>
        <v>0</v>
      </c>
      <c r="K276" s="18">
        <f t="shared" si="110"/>
        <v>0</v>
      </c>
      <c r="L276" s="18">
        <f t="shared" si="110"/>
        <v>0</v>
      </c>
      <c r="M276" s="18">
        <f t="shared" si="110"/>
        <v>60</v>
      </c>
      <c r="N276" s="18">
        <f t="shared" si="110"/>
        <v>0</v>
      </c>
      <c r="O276" s="18">
        <f t="shared" si="110"/>
        <v>60</v>
      </c>
      <c r="P276" s="18">
        <f t="shared" si="110"/>
        <v>0</v>
      </c>
      <c r="Q276" s="18">
        <f t="shared" si="110"/>
        <v>60</v>
      </c>
      <c r="R276" s="18">
        <f t="shared" si="110"/>
        <v>0</v>
      </c>
    </row>
    <row r="277" spans="1:19" x14ac:dyDescent="0.2">
      <c r="A277" s="4" t="s">
        <v>41</v>
      </c>
      <c r="B277" s="5" t="s">
        <v>26</v>
      </c>
      <c r="C277" s="17" t="s">
        <v>51</v>
      </c>
      <c r="D277" s="17" t="s">
        <v>16</v>
      </c>
      <c r="E277" s="6" t="s">
        <v>98</v>
      </c>
      <c r="F277" s="7">
        <v>200</v>
      </c>
      <c r="G277" s="48" t="s">
        <v>20</v>
      </c>
      <c r="H277" s="6" t="s">
        <v>20</v>
      </c>
      <c r="I277" s="18">
        <f>Пр.9!J265</f>
        <v>60</v>
      </c>
      <c r="J277" s="18">
        <f>Пр.9!K265</f>
        <v>0</v>
      </c>
      <c r="K277" s="18">
        <f>Пр.9!L265</f>
        <v>0</v>
      </c>
      <c r="L277" s="18">
        <f>Пр.9!M265</f>
        <v>0</v>
      </c>
      <c r="M277" s="18">
        <f>Пр.9!N265</f>
        <v>60</v>
      </c>
      <c r="N277" s="18">
        <f>Пр.9!O265</f>
        <v>0</v>
      </c>
      <c r="O277" s="18">
        <f>Пр.9!P265</f>
        <v>60</v>
      </c>
      <c r="P277" s="18">
        <f>Пр.9!Q265</f>
        <v>0</v>
      </c>
      <c r="Q277" s="18">
        <f>Пр.9!R265</f>
        <v>60</v>
      </c>
      <c r="R277" s="18">
        <f>Пр.9!S265</f>
        <v>0</v>
      </c>
    </row>
    <row r="278" spans="1:19" ht="37.5" x14ac:dyDescent="0.2">
      <c r="A278" s="4" t="s">
        <v>339</v>
      </c>
      <c r="B278" s="5" t="s">
        <v>26</v>
      </c>
      <c r="C278" s="17" t="s">
        <v>51</v>
      </c>
      <c r="D278" s="17" t="s">
        <v>16</v>
      </c>
      <c r="E278" s="6" t="s">
        <v>98</v>
      </c>
      <c r="F278" s="7">
        <v>600</v>
      </c>
      <c r="G278" s="48"/>
      <c r="H278" s="6"/>
      <c r="I278" s="18">
        <f t="shared" si="110"/>
        <v>0</v>
      </c>
      <c r="J278" s="18">
        <f t="shared" si="110"/>
        <v>0</v>
      </c>
      <c r="K278" s="18">
        <f t="shared" si="110"/>
        <v>150</v>
      </c>
      <c r="L278" s="18">
        <f t="shared" si="110"/>
        <v>0</v>
      </c>
      <c r="M278" s="18">
        <f t="shared" si="110"/>
        <v>150</v>
      </c>
      <c r="N278" s="18">
        <f t="shared" si="110"/>
        <v>0</v>
      </c>
      <c r="O278" s="18">
        <f t="shared" si="110"/>
        <v>0</v>
      </c>
      <c r="P278" s="18">
        <f t="shared" si="110"/>
        <v>0</v>
      </c>
      <c r="Q278" s="18">
        <f t="shared" si="110"/>
        <v>0</v>
      </c>
      <c r="R278" s="18">
        <f t="shared" si="110"/>
        <v>0</v>
      </c>
    </row>
    <row r="279" spans="1:19" x14ac:dyDescent="0.2">
      <c r="A279" s="4" t="s">
        <v>41</v>
      </c>
      <c r="B279" s="5" t="s">
        <v>26</v>
      </c>
      <c r="C279" s="17" t="s">
        <v>51</v>
      </c>
      <c r="D279" s="17" t="s">
        <v>16</v>
      </c>
      <c r="E279" s="6" t="s">
        <v>98</v>
      </c>
      <c r="F279" s="7">
        <v>600</v>
      </c>
      <c r="G279" s="48" t="s">
        <v>20</v>
      </c>
      <c r="H279" s="6" t="s">
        <v>20</v>
      </c>
      <c r="I279" s="18">
        <f>Пр.9!J266</f>
        <v>0</v>
      </c>
      <c r="J279" s="18">
        <f>Пр.9!K266</f>
        <v>0</v>
      </c>
      <c r="K279" s="18">
        <f>Пр.9!L266</f>
        <v>150</v>
      </c>
      <c r="L279" s="18">
        <f>Пр.9!M266</f>
        <v>0</v>
      </c>
      <c r="M279" s="18">
        <f>Пр.9!N266</f>
        <v>150</v>
      </c>
      <c r="N279" s="18">
        <f>Пр.9!O266</f>
        <v>0</v>
      </c>
      <c r="O279" s="18">
        <f>Пр.9!P266</f>
        <v>0</v>
      </c>
      <c r="P279" s="18">
        <f>Пр.9!Q266</f>
        <v>0</v>
      </c>
      <c r="Q279" s="18">
        <f>Пр.9!R266</f>
        <v>0</v>
      </c>
      <c r="R279" s="18">
        <f>Пр.9!S266</f>
        <v>0</v>
      </c>
    </row>
    <row r="280" spans="1:19" s="34" customFormat="1" ht="37.5" x14ac:dyDescent="0.2">
      <c r="A280" s="60" t="s">
        <v>158</v>
      </c>
      <c r="B280" s="37" t="s">
        <v>54</v>
      </c>
      <c r="C280" s="38" t="s">
        <v>51</v>
      </c>
      <c r="D280" s="38" t="s">
        <v>14</v>
      </c>
      <c r="E280" s="39" t="s">
        <v>74</v>
      </c>
      <c r="F280" s="40"/>
      <c r="G280" s="51"/>
      <c r="H280" s="39"/>
      <c r="I280" s="43">
        <f t="shared" ref="I280:R281" si="112">I281</f>
        <v>4358.8999999999996</v>
      </c>
      <c r="J280" s="43">
        <f t="shared" si="112"/>
        <v>0</v>
      </c>
      <c r="K280" s="43">
        <f t="shared" si="112"/>
        <v>0</v>
      </c>
      <c r="L280" s="43">
        <f t="shared" si="112"/>
        <v>0</v>
      </c>
      <c r="M280" s="43">
        <f t="shared" si="112"/>
        <v>4358.8999999999996</v>
      </c>
      <c r="N280" s="43">
        <f t="shared" si="112"/>
        <v>0</v>
      </c>
      <c r="O280" s="43">
        <f t="shared" si="112"/>
        <v>4501.3</v>
      </c>
      <c r="P280" s="43">
        <f t="shared" si="112"/>
        <v>0</v>
      </c>
      <c r="Q280" s="43">
        <f t="shared" si="112"/>
        <v>4648.1000000000004</v>
      </c>
      <c r="R280" s="43">
        <f t="shared" si="112"/>
        <v>0</v>
      </c>
      <c r="S280" s="265"/>
    </row>
    <row r="281" spans="1:19" s="34" customFormat="1" ht="37.5" x14ac:dyDescent="0.2">
      <c r="A281" s="60" t="s">
        <v>160</v>
      </c>
      <c r="B281" s="37" t="s">
        <v>54</v>
      </c>
      <c r="C281" s="38" t="s">
        <v>11</v>
      </c>
      <c r="D281" s="38" t="s">
        <v>14</v>
      </c>
      <c r="E281" s="39" t="s">
        <v>74</v>
      </c>
      <c r="F281" s="40"/>
      <c r="G281" s="51"/>
      <c r="H281" s="39"/>
      <c r="I281" s="43">
        <f t="shared" si="112"/>
        <v>4358.8999999999996</v>
      </c>
      <c r="J281" s="43">
        <f t="shared" si="112"/>
        <v>0</v>
      </c>
      <c r="K281" s="43">
        <f t="shared" si="112"/>
        <v>0</v>
      </c>
      <c r="L281" s="43">
        <f t="shared" si="112"/>
        <v>0</v>
      </c>
      <c r="M281" s="43">
        <f t="shared" si="112"/>
        <v>4358.8999999999996</v>
      </c>
      <c r="N281" s="43">
        <f t="shared" si="112"/>
        <v>0</v>
      </c>
      <c r="O281" s="43">
        <f t="shared" si="112"/>
        <v>4501.3</v>
      </c>
      <c r="P281" s="43">
        <f t="shared" si="112"/>
        <v>0</v>
      </c>
      <c r="Q281" s="43">
        <f t="shared" si="112"/>
        <v>4648.1000000000004</v>
      </c>
      <c r="R281" s="43">
        <f t="shared" si="112"/>
        <v>0</v>
      </c>
      <c r="S281" s="265"/>
    </row>
    <row r="282" spans="1:19" s="34" customFormat="1" x14ac:dyDescent="0.2">
      <c r="A282" s="60" t="s">
        <v>57</v>
      </c>
      <c r="B282" s="37" t="s">
        <v>54</v>
      </c>
      <c r="C282" s="38" t="s">
        <v>11</v>
      </c>
      <c r="D282" s="38" t="s">
        <v>13</v>
      </c>
      <c r="E282" s="39" t="s">
        <v>74</v>
      </c>
      <c r="F282" s="40"/>
      <c r="G282" s="51"/>
      <c r="H282" s="39"/>
      <c r="I282" s="43">
        <f t="shared" ref="I282:R282" si="113">I283+I290</f>
        <v>4358.8999999999996</v>
      </c>
      <c r="J282" s="43">
        <f t="shared" si="113"/>
        <v>0</v>
      </c>
      <c r="K282" s="43">
        <f>K283+K290</f>
        <v>0</v>
      </c>
      <c r="L282" s="43">
        <f>L283+L290</f>
        <v>0</v>
      </c>
      <c r="M282" s="43">
        <f>M283+M290</f>
        <v>4358.8999999999996</v>
      </c>
      <c r="N282" s="43">
        <f>N283+N290</f>
        <v>0</v>
      </c>
      <c r="O282" s="43">
        <f t="shared" si="113"/>
        <v>4501.3</v>
      </c>
      <c r="P282" s="43">
        <f t="shared" si="113"/>
        <v>0</v>
      </c>
      <c r="Q282" s="43">
        <f t="shared" si="113"/>
        <v>4648.1000000000004</v>
      </c>
      <c r="R282" s="43">
        <f t="shared" si="113"/>
        <v>0</v>
      </c>
      <c r="S282" s="265"/>
    </row>
    <row r="283" spans="1:19" s="34" customFormat="1" x14ac:dyDescent="0.2">
      <c r="A283" s="4" t="s">
        <v>159</v>
      </c>
      <c r="B283" s="5" t="s">
        <v>54</v>
      </c>
      <c r="C283" s="17" t="s">
        <v>11</v>
      </c>
      <c r="D283" s="17" t="s">
        <v>13</v>
      </c>
      <c r="E283" s="6" t="s">
        <v>101</v>
      </c>
      <c r="F283" s="40"/>
      <c r="G283" s="51"/>
      <c r="H283" s="39"/>
      <c r="I283" s="18">
        <f t="shared" ref="I283:R283" si="114">I284+I286+I288</f>
        <v>4158.8999999999996</v>
      </c>
      <c r="J283" s="18">
        <f t="shared" si="114"/>
        <v>0</v>
      </c>
      <c r="K283" s="18">
        <f>K284+K286+K288</f>
        <v>0</v>
      </c>
      <c r="L283" s="18">
        <f>L284+L286+L288</f>
        <v>0</v>
      </c>
      <c r="M283" s="18">
        <f>M284+M286+M288</f>
        <v>4158.8999999999996</v>
      </c>
      <c r="N283" s="18">
        <f>N284+N286+N288</f>
        <v>0</v>
      </c>
      <c r="O283" s="18">
        <f t="shared" si="114"/>
        <v>4301.3</v>
      </c>
      <c r="P283" s="18">
        <f t="shared" si="114"/>
        <v>0</v>
      </c>
      <c r="Q283" s="18">
        <f t="shared" si="114"/>
        <v>4448.1000000000004</v>
      </c>
      <c r="R283" s="18">
        <f t="shared" si="114"/>
        <v>0</v>
      </c>
      <c r="S283" s="265"/>
    </row>
    <row r="284" spans="1:19" s="34" customFormat="1" ht="75" x14ac:dyDescent="0.2">
      <c r="A284" s="2" t="s">
        <v>334</v>
      </c>
      <c r="B284" s="5" t="s">
        <v>54</v>
      </c>
      <c r="C284" s="17" t="s">
        <v>11</v>
      </c>
      <c r="D284" s="17" t="s">
        <v>13</v>
      </c>
      <c r="E284" s="6" t="s">
        <v>101</v>
      </c>
      <c r="F284" s="7">
        <v>100</v>
      </c>
      <c r="G284" s="48"/>
      <c r="H284" s="6"/>
      <c r="I284" s="18">
        <f t="shared" ref="I284:R288" si="115">I285</f>
        <v>3402</v>
      </c>
      <c r="J284" s="18">
        <f t="shared" si="115"/>
        <v>0</v>
      </c>
      <c r="K284" s="18">
        <f t="shared" si="115"/>
        <v>0</v>
      </c>
      <c r="L284" s="18">
        <f t="shared" si="115"/>
        <v>0</v>
      </c>
      <c r="M284" s="18">
        <f t="shared" si="115"/>
        <v>3402</v>
      </c>
      <c r="N284" s="18">
        <f t="shared" si="115"/>
        <v>0</v>
      </c>
      <c r="O284" s="18">
        <f t="shared" si="115"/>
        <v>3608</v>
      </c>
      <c r="P284" s="18">
        <f t="shared" si="115"/>
        <v>0</v>
      </c>
      <c r="Q284" s="18">
        <f t="shared" si="115"/>
        <v>3752</v>
      </c>
      <c r="R284" s="18">
        <f t="shared" si="115"/>
        <v>0</v>
      </c>
      <c r="S284" s="265"/>
    </row>
    <row r="285" spans="1:19" s="34" customFormat="1" ht="56.25" x14ac:dyDescent="0.2">
      <c r="A285" s="4" t="s">
        <v>15</v>
      </c>
      <c r="B285" s="5" t="s">
        <v>54</v>
      </c>
      <c r="C285" s="17" t="s">
        <v>11</v>
      </c>
      <c r="D285" s="17" t="s">
        <v>13</v>
      </c>
      <c r="E285" s="6" t="s">
        <v>101</v>
      </c>
      <c r="F285" s="7">
        <v>100</v>
      </c>
      <c r="G285" s="48" t="s">
        <v>13</v>
      </c>
      <c r="H285" s="6" t="s">
        <v>16</v>
      </c>
      <c r="I285" s="18">
        <f>Пр.9!J22</f>
        <v>3402</v>
      </c>
      <c r="J285" s="18">
        <f>Пр.9!K22</f>
        <v>0</v>
      </c>
      <c r="K285" s="18">
        <f>Пр.9!L22</f>
        <v>0</v>
      </c>
      <c r="L285" s="18">
        <f>Пр.9!M22</f>
        <v>0</v>
      </c>
      <c r="M285" s="18">
        <f>Пр.9!N22</f>
        <v>3402</v>
      </c>
      <c r="N285" s="18">
        <f>Пр.9!O22</f>
        <v>0</v>
      </c>
      <c r="O285" s="18">
        <f>Пр.9!P22</f>
        <v>3608</v>
      </c>
      <c r="P285" s="18">
        <f>Пр.9!Q22</f>
        <v>0</v>
      </c>
      <c r="Q285" s="18">
        <f>Пр.9!R22</f>
        <v>3752</v>
      </c>
      <c r="R285" s="18">
        <f>Пр.9!S22</f>
        <v>0</v>
      </c>
      <c r="S285" s="265"/>
    </row>
    <row r="286" spans="1:19" s="34" customFormat="1" ht="37.5" x14ac:dyDescent="0.2">
      <c r="A286" s="4" t="s">
        <v>335</v>
      </c>
      <c r="B286" s="5" t="s">
        <v>54</v>
      </c>
      <c r="C286" s="17" t="s">
        <v>11</v>
      </c>
      <c r="D286" s="17" t="s">
        <v>13</v>
      </c>
      <c r="E286" s="6" t="s">
        <v>101</v>
      </c>
      <c r="F286" s="7">
        <v>200</v>
      </c>
      <c r="G286" s="48"/>
      <c r="H286" s="6"/>
      <c r="I286" s="18">
        <f t="shared" si="115"/>
        <v>756.4</v>
      </c>
      <c r="J286" s="18">
        <f t="shared" si="115"/>
        <v>0</v>
      </c>
      <c r="K286" s="18">
        <f t="shared" si="115"/>
        <v>0</v>
      </c>
      <c r="L286" s="18">
        <f t="shared" si="115"/>
        <v>0</v>
      </c>
      <c r="M286" s="18">
        <f t="shared" si="115"/>
        <v>756.4</v>
      </c>
      <c r="N286" s="18">
        <f t="shared" si="115"/>
        <v>0</v>
      </c>
      <c r="O286" s="18">
        <f t="shared" si="115"/>
        <v>693.1</v>
      </c>
      <c r="P286" s="18">
        <f t="shared" si="115"/>
        <v>0</v>
      </c>
      <c r="Q286" s="18">
        <f t="shared" si="115"/>
        <v>695.8</v>
      </c>
      <c r="R286" s="18">
        <f t="shared" si="115"/>
        <v>0</v>
      </c>
      <c r="S286" s="265"/>
    </row>
    <row r="287" spans="1:19" s="34" customFormat="1" ht="56.25" x14ac:dyDescent="0.2">
      <c r="A287" s="4" t="s">
        <v>15</v>
      </c>
      <c r="B287" s="5" t="s">
        <v>54</v>
      </c>
      <c r="C287" s="17" t="s">
        <v>11</v>
      </c>
      <c r="D287" s="17" t="s">
        <v>13</v>
      </c>
      <c r="E287" s="6" t="s">
        <v>101</v>
      </c>
      <c r="F287" s="7">
        <v>200</v>
      </c>
      <c r="G287" s="48" t="s">
        <v>13</v>
      </c>
      <c r="H287" s="6" t="s">
        <v>16</v>
      </c>
      <c r="I287" s="18">
        <f>Пр.9!J23</f>
        <v>756.4</v>
      </c>
      <c r="J287" s="18">
        <f>Пр.9!K23</f>
        <v>0</v>
      </c>
      <c r="K287" s="18">
        <f>Пр.9!L23</f>
        <v>0</v>
      </c>
      <c r="L287" s="18">
        <f>Пр.9!M23</f>
        <v>0</v>
      </c>
      <c r="M287" s="18">
        <f>Пр.9!N23</f>
        <v>756.4</v>
      </c>
      <c r="N287" s="18">
        <f>Пр.9!O23</f>
        <v>0</v>
      </c>
      <c r="O287" s="18">
        <f>Пр.9!P23</f>
        <v>693.1</v>
      </c>
      <c r="P287" s="18">
        <f>Пр.9!Q23</f>
        <v>0</v>
      </c>
      <c r="Q287" s="18">
        <f>Пр.9!R23</f>
        <v>695.8</v>
      </c>
      <c r="R287" s="18">
        <f>Пр.9!S23</f>
        <v>0</v>
      </c>
      <c r="S287" s="265"/>
    </row>
    <row r="288" spans="1:19" s="34" customFormat="1" x14ac:dyDescent="0.2">
      <c r="A288" s="2" t="s">
        <v>340</v>
      </c>
      <c r="B288" s="5" t="s">
        <v>54</v>
      </c>
      <c r="C288" s="17" t="s">
        <v>11</v>
      </c>
      <c r="D288" s="17" t="s">
        <v>13</v>
      </c>
      <c r="E288" s="6" t="s">
        <v>101</v>
      </c>
      <c r="F288" s="7">
        <v>800</v>
      </c>
      <c r="G288" s="48"/>
      <c r="H288" s="6"/>
      <c r="I288" s="18">
        <f t="shared" si="115"/>
        <v>0.5</v>
      </c>
      <c r="J288" s="18">
        <f t="shared" si="115"/>
        <v>0</v>
      </c>
      <c r="K288" s="18">
        <f t="shared" si="115"/>
        <v>0</v>
      </c>
      <c r="L288" s="18">
        <f t="shared" si="115"/>
        <v>0</v>
      </c>
      <c r="M288" s="18">
        <f t="shared" si="115"/>
        <v>0.5</v>
      </c>
      <c r="N288" s="18">
        <f t="shared" si="115"/>
        <v>0</v>
      </c>
      <c r="O288" s="18">
        <f t="shared" si="115"/>
        <v>0.2</v>
      </c>
      <c r="P288" s="18">
        <f t="shared" si="115"/>
        <v>0</v>
      </c>
      <c r="Q288" s="18">
        <f t="shared" si="115"/>
        <v>0.3</v>
      </c>
      <c r="R288" s="18">
        <f t="shared" si="115"/>
        <v>0</v>
      </c>
      <c r="S288" s="265"/>
    </row>
    <row r="289" spans="1:19" s="34" customFormat="1" ht="56.25" x14ac:dyDescent="0.2">
      <c r="A289" s="4" t="s">
        <v>15</v>
      </c>
      <c r="B289" s="5" t="s">
        <v>54</v>
      </c>
      <c r="C289" s="17" t="s">
        <v>11</v>
      </c>
      <c r="D289" s="17" t="s">
        <v>13</v>
      </c>
      <c r="E289" s="6" t="s">
        <v>101</v>
      </c>
      <c r="F289" s="7">
        <v>800</v>
      </c>
      <c r="G289" s="48" t="s">
        <v>13</v>
      </c>
      <c r="H289" s="6" t="s">
        <v>16</v>
      </c>
      <c r="I289" s="18">
        <f>Пр.9!J24</f>
        <v>0.5</v>
      </c>
      <c r="J289" s="18">
        <f>Пр.9!K24</f>
        <v>0</v>
      </c>
      <c r="K289" s="18">
        <f>Пр.9!L24</f>
        <v>0</v>
      </c>
      <c r="L289" s="18">
        <f>Пр.9!M24</f>
        <v>0</v>
      </c>
      <c r="M289" s="18">
        <f>Пр.9!N24</f>
        <v>0.5</v>
      </c>
      <c r="N289" s="18">
        <f>Пр.9!O24</f>
        <v>0</v>
      </c>
      <c r="O289" s="18">
        <f>Пр.9!P24</f>
        <v>0.2</v>
      </c>
      <c r="P289" s="18">
        <f>Пр.9!Q24</f>
        <v>0</v>
      </c>
      <c r="Q289" s="18">
        <f>Пр.9!R24</f>
        <v>0.3</v>
      </c>
      <c r="R289" s="18">
        <f>Пр.9!S24</f>
        <v>0</v>
      </c>
      <c r="S289" s="265"/>
    </row>
    <row r="290" spans="1:19" s="34" customFormat="1" ht="75" x14ac:dyDescent="0.2">
      <c r="A290" s="16" t="s">
        <v>148</v>
      </c>
      <c r="B290" s="5" t="s">
        <v>54</v>
      </c>
      <c r="C290" s="17" t="s">
        <v>11</v>
      </c>
      <c r="D290" s="17" t="s">
        <v>13</v>
      </c>
      <c r="E290" s="6" t="s">
        <v>102</v>
      </c>
      <c r="F290" s="7"/>
      <c r="G290" s="48"/>
      <c r="H290" s="6"/>
      <c r="I290" s="18">
        <f t="shared" ref="I290:R291" si="116">I291</f>
        <v>200</v>
      </c>
      <c r="J290" s="18">
        <f t="shared" si="116"/>
        <v>0</v>
      </c>
      <c r="K290" s="18">
        <f t="shared" si="116"/>
        <v>0</v>
      </c>
      <c r="L290" s="18">
        <f t="shared" si="116"/>
        <v>0</v>
      </c>
      <c r="M290" s="18">
        <f t="shared" si="116"/>
        <v>200</v>
      </c>
      <c r="N290" s="18">
        <f t="shared" si="116"/>
        <v>0</v>
      </c>
      <c r="O290" s="18">
        <f t="shared" si="116"/>
        <v>200</v>
      </c>
      <c r="P290" s="18">
        <f t="shared" si="116"/>
        <v>0</v>
      </c>
      <c r="Q290" s="18">
        <f t="shared" si="116"/>
        <v>200</v>
      </c>
      <c r="R290" s="18">
        <f t="shared" si="116"/>
        <v>0</v>
      </c>
      <c r="S290" s="265"/>
    </row>
    <row r="291" spans="1:19" x14ac:dyDescent="0.2">
      <c r="A291" s="4" t="s">
        <v>338</v>
      </c>
      <c r="B291" s="5" t="s">
        <v>54</v>
      </c>
      <c r="C291" s="17" t="s">
        <v>11</v>
      </c>
      <c r="D291" s="17" t="s">
        <v>13</v>
      </c>
      <c r="E291" s="6" t="s">
        <v>102</v>
      </c>
      <c r="F291" s="7">
        <v>500</v>
      </c>
      <c r="G291" s="48"/>
      <c r="H291" s="6"/>
      <c r="I291" s="18">
        <f t="shared" si="116"/>
        <v>200</v>
      </c>
      <c r="J291" s="18">
        <f t="shared" si="116"/>
        <v>0</v>
      </c>
      <c r="K291" s="18">
        <f t="shared" si="116"/>
        <v>0</v>
      </c>
      <c r="L291" s="18">
        <f t="shared" si="116"/>
        <v>0</v>
      </c>
      <c r="M291" s="18">
        <f t="shared" si="116"/>
        <v>200</v>
      </c>
      <c r="N291" s="18">
        <f t="shared" si="116"/>
        <v>0</v>
      </c>
      <c r="O291" s="18">
        <f t="shared" si="116"/>
        <v>200</v>
      </c>
      <c r="P291" s="18">
        <f t="shared" si="116"/>
        <v>0</v>
      </c>
      <c r="Q291" s="18">
        <f t="shared" si="116"/>
        <v>200</v>
      </c>
      <c r="R291" s="18">
        <f t="shared" si="116"/>
        <v>0</v>
      </c>
    </row>
    <row r="292" spans="1:19" ht="56.25" x14ac:dyDescent="0.2">
      <c r="A292" s="16" t="s">
        <v>18</v>
      </c>
      <c r="B292" s="5" t="s">
        <v>54</v>
      </c>
      <c r="C292" s="17" t="s">
        <v>11</v>
      </c>
      <c r="D292" s="17" t="s">
        <v>13</v>
      </c>
      <c r="E292" s="6" t="s">
        <v>102</v>
      </c>
      <c r="F292" s="7">
        <v>500</v>
      </c>
      <c r="G292" s="48" t="s">
        <v>13</v>
      </c>
      <c r="H292" s="6" t="s">
        <v>19</v>
      </c>
      <c r="I292" s="18">
        <f>Пр.9!J356</f>
        <v>200</v>
      </c>
      <c r="J292" s="18">
        <f>Пр.9!K356</f>
        <v>0</v>
      </c>
      <c r="K292" s="18">
        <f>Пр.9!L356</f>
        <v>0</v>
      </c>
      <c r="L292" s="18">
        <f>Пр.9!M356</f>
        <v>0</v>
      </c>
      <c r="M292" s="18">
        <f>Пр.9!N356</f>
        <v>200</v>
      </c>
      <c r="N292" s="18">
        <f>Пр.9!O356</f>
        <v>0</v>
      </c>
      <c r="O292" s="18">
        <f>Пр.9!P356</f>
        <v>200</v>
      </c>
      <c r="P292" s="18">
        <f>Пр.9!Q356</f>
        <v>0</v>
      </c>
      <c r="Q292" s="18">
        <f>Пр.9!R356</f>
        <v>200</v>
      </c>
      <c r="R292" s="18">
        <f>Пр.9!S356</f>
        <v>0</v>
      </c>
    </row>
    <row r="293" spans="1:19" s="34" customFormat="1" x14ac:dyDescent="0.2">
      <c r="A293" s="35" t="s">
        <v>55</v>
      </c>
      <c r="B293" s="37" t="s">
        <v>56</v>
      </c>
      <c r="C293" s="38" t="s">
        <v>51</v>
      </c>
      <c r="D293" s="38" t="s">
        <v>14</v>
      </c>
      <c r="E293" s="39" t="s">
        <v>74</v>
      </c>
      <c r="F293" s="40"/>
      <c r="G293" s="51"/>
      <c r="H293" s="39"/>
      <c r="I293" s="43">
        <f t="shared" ref="I293:R294" si="117">I294</f>
        <v>115045.2</v>
      </c>
      <c r="J293" s="43">
        <f t="shared" si="117"/>
        <v>10000</v>
      </c>
      <c r="K293" s="43">
        <f t="shared" si="117"/>
        <v>4237.6000000000004</v>
      </c>
      <c r="L293" s="43">
        <f t="shared" si="117"/>
        <v>0</v>
      </c>
      <c r="M293" s="43">
        <f t="shared" si="117"/>
        <v>119282.79999999999</v>
      </c>
      <c r="N293" s="43">
        <f t="shared" si="117"/>
        <v>10000</v>
      </c>
      <c r="O293" s="43">
        <f t="shared" si="117"/>
        <v>65803.299999999988</v>
      </c>
      <c r="P293" s="43">
        <f t="shared" si="117"/>
        <v>0</v>
      </c>
      <c r="Q293" s="43">
        <f t="shared" si="117"/>
        <v>65268.399999999994</v>
      </c>
      <c r="R293" s="43">
        <f t="shared" si="117"/>
        <v>0</v>
      </c>
      <c r="S293" s="265"/>
    </row>
    <row r="294" spans="1:19" s="34" customFormat="1" x14ac:dyDescent="0.2">
      <c r="A294" s="35" t="s">
        <v>57</v>
      </c>
      <c r="B294" s="37" t="s">
        <v>56</v>
      </c>
      <c r="C294" s="38" t="s">
        <v>58</v>
      </c>
      <c r="D294" s="38" t="s">
        <v>14</v>
      </c>
      <c r="E294" s="39" t="s">
        <v>74</v>
      </c>
      <c r="F294" s="40"/>
      <c r="G294" s="51"/>
      <c r="H294" s="39"/>
      <c r="I294" s="43">
        <f t="shared" si="117"/>
        <v>115045.2</v>
      </c>
      <c r="J294" s="43">
        <f t="shared" si="117"/>
        <v>10000</v>
      </c>
      <c r="K294" s="43">
        <f t="shared" si="117"/>
        <v>4237.6000000000004</v>
      </c>
      <c r="L294" s="43">
        <f t="shared" si="117"/>
        <v>0</v>
      </c>
      <c r="M294" s="43">
        <f t="shared" si="117"/>
        <v>119282.79999999999</v>
      </c>
      <c r="N294" s="43">
        <f t="shared" si="117"/>
        <v>10000</v>
      </c>
      <c r="O294" s="43">
        <f t="shared" si="117"/>
        <v>65803.299999999988</v>
      </c>
      <c r="P294" s="43">
        <f t="shared" si="117"/>
        <v>0</v>
      </c>
      <c r="Q294" s="43">
        <f t="shared" si="117"/>
        <v>65268.399999999994</v>
      </c>
      <c r="R294" s="43">
        <f t="shared" si="117"/>
        <v>0</v>
      </c>
      <c r="S294" s="265"/>
    </row>
    <row r="295" spans="1:19" s="34" customFormat="1" x14ac:dyDescent="0.2">
      <c r="A295" s="35" t="s">
        <v>57</v>
      </c>
      <c r="B295" s="37" t="s">
        <v>56</v>
      </c>
      <c r="C295" s="38" t="s">
        <v>58</v>
      </c>
      <c r="D295" s="38" t="s">
        <v>13</v>
      </c>
      <c r="E295" s="39" t="s">
        <v>74</v>
      </c>
      <c r="F295" s="40"/>
      <c r="G295" s="51"/>
      <c r="H295" s="39"/>
      <c r="I295" s="43">
        <f>I296+I306+I309+I312+I315+I318+I321+I324+I329+I334+I337+I340+I343+I346+I349+I352+I355+I358+I361+I364+I367+I370</f>
        <v>115045.2</v>
      </c>
      <c r="J295" s="43">
        <f t="shared" ref="J295:R295" si="118">J296+J306+J309+J312+J315+J318+J321+J324+J329+J334+J337+J340+J343+J346+J349+J352+J355+J358+J361+J364+J367+J370</f>
        <v>10000</v>
      </c>
      <c r="K295" s="43">
        <f t="shared" si="118"/>
        <v>4237.6000000000004</v>
      </c>
      <c r="L295" s="43">
        <f t="shared" si="118"/>
        <v>0</v>
      </c>
      <c r="M295" s="43">
        <f t="shared" si="118"/>
        <v>119282.79999999999</v>
      </c>
      <c r="N295" s="43">
        <f t="shared" si="118"/>
        <v>10000</v>
      </c>
      <c r="O295" s="43">
        <f t="shared" si="118"/>
        <v>65803.299999999988</v>
      </c>
      <c r="P295" s="43">
        <f t="shared" si="118"/>
        <v>0</v>
      </c>
      <c r="Q295" s="43">
        <f t="shared" si="118"/>
        <v>65268.399999999994</v>
      </c>
      <c r="R295" s="43">
        <f t="shared" si="118"/>
        <v>0</v>
      </c>
      <c r="S295" s="265"/>
    </row>
    <row r="296" spans="1:19" x14ac:dyDescent="0.2">
      <c r="A296" s="52" t="s">
        <v>430</v>
      </c>
      <c r="B296" s="5" t="s">
        <v>56</v>
      </c>
      <c r="C296" s="17" t="s">
        <v>58</v>
      </c>
      <c r="D296" s="17" t="s">
        <v>13</v>
      </c>
      <c r="E296" s="6" t="s">
        <v>79</v>
      </c>
      <c r="F296" s="54"/>
      <c r="G296" s="5"/>
      <c r="H296" s="6"/>
      <c r="I296" s="18">
        <f t="shared" ref="I296:R296" si="119">I297+I299+I304+I301</f>
        <v>30657.3</v>
      </c>
      <c r="J296" s="18">
        <f t="shared" si="119"/>
        <v>0</v>
      </c>
      <c r="K296" s="18">
        <f>K297+K299+K304+K301</f>
        <v>725.8</v>
      </c>
      <c r="L296" s="18">
        <f>L297+L299+L304+L301</f>
        <v>0</v>
      </c>
      <c r="M296" s="18">
        <f>M297+M299+M304+M301</f>
        <v>31383.1</v>
      </c>
      <c r="N296" s="18">
        <f>N297+N299+N304+N301</f>
        <v>0</v>
      </c>
      <c r="O296" s="18">
        <f t="shared" si="119"/>
        <v>30733</v>
      </c>
      <c r="P296" s="18">
        <f t="shared" si="119"/>
        <v>0</v>
      </c>
      <c r="Q296" s="18">
        <f t="shared" si="119"/>
        <v>31193.3</v>
      </c>
      <c r="R296" s="18">
        <f t="shared" si="119"/>
        <v>0</v>
      </c>
    </row>
    <row r="297" spans="1:19" ht="75" x14ac:dyDescent="0.2">
      <c r="A297" s="2" t="s">
        <v>334</v>
      </c>
      <c r="B297" s="5" t="s">
        <v>56</v>
      </c>
      <c r="C297" s="17" t="s">
        <v>58</v>
      </c>
      <c r="D297" s="17" t="s">
        <v>13</v>
      </c>
      <c r="E297" s="6" t="s">
        <v>79</v>
      </c>
      <c r="F297" s="7">
        <v>100</v>
      </c>
      <c r="G297" s="5"/>
      <c r="H297" s="6"/>
      <c r="I297" s="18">
        <f t="shared" ref="I297:R297" si="120">I298</f>
        <v>9968</v>
      </c>
      <c r="J297" s="18">
        <f t="shared" si="120"/>
        <v>0</v>
      </c>
      <c r="K297" s="18">
        <f t="shared" si="120"/>
        <v>0</v>
      </c>
      <c r="L297" s="18">
        <f t="shared" si="120"/>
        <v>0</v>
      </c>
      <c r="M297" s="18">
        <f t="shared" si="120"/>
        <v>9968</v>
      </c>
      <c r="N297" s="18">
        <f t="shared" si="120"/>
        <v>0</v>
      </c>
      <c r="O297" s="18">
        <f t="shared" si="120"/>
        <v>10811</v>
      </c>
      <c r="P297" s="18">
        <f t="shared" si="120"/>
        <v>0</v>
      </c>
      <c r="Q297" s="18">
        <f t="shared" si="120"/>
        <v>11243</v>
      </c>
      <c r="R297" s="18">
        <f t="shared" si="120"/>
        <v>0</v>
      </c>
    </row>
    <row r="298" spans="1:19" x14ac:dyDescent="0.2">
      <c r="A298" s="4" t="s">
        <v>23</v>
      </c>
      <c r="B298" s="5" t="s">
        <v>56</v>
      </c>
      <c r="C298" s="17" t="s">
        <v>58</v>
      </c>
      <c r="D298" s="17" t="s">
        <v>13</v>
      </c>
      <c r="E298" s="6" t="s">
        <v>79</v>
      </c>
      <c r="F298" s="7">
        <v>100</v>
      </c>
      <c r="G298" s="5" t="s">
        <v>13</v>
      </c>
      <c r="H298" s="6" t="s">
        <v>53</v>
      </c>
      <c r="I298" s="18">
        <f>Пр.9!J48</f>
        <v>9968</v>
      </c>
      <c r="J298" s="18">
        <f>Пр.9!K48</f>
        <v>0</v>
      </c>
      <c r="K298" s="18">
        <f>Пр.9!L48</f>
        <v>0</v>
      </c>
      <c r="L298" s="18">
        <f>Пр.9!M48</f>
        <v>0</v>
      </c>
      <c r="M298" s="18">
        <f>Пр.9!N48</f>
        <v>9968</v>
      </c>
      <c r="N298" s="18">
        <f>Пр.9!O48</f>
        <v>0</v>
      </c>
      <c r="O298" s="18">
        <f>Пр.9!P48</f>
        <v>10811</v>
      </c>
      <c r="P298" s="18">
        <f>Пр.9!Q48</f>
        <v>0</v>
      </c>
      <c r="Q298" s="18">
        <f>Пр.9!R48</f>
        <v>11243</v>
      </c>
      <c r="R298" s="18">
        <f>Пр.9!S48</f>
        <v>0</v>
      </c>
    </row>
    <row r="299" spans="1:19" ht="37.5" x14ac:dyDescent="0.2">
      <c r="A299" s="4" t="s">
        <v>335</v>
      </c>
      <c r="B299" s="5" t="s">
        <v>56</v>
      </c>
      <c r="C299" s="17" t="s">
        <v>58</v>
      </c>
      <c r="D299" s="17" t="s">
        <v>13</v>
      </c>
      <c r="E299" s="6" t="s">
        <v>79</v>
      </c>
      <c r="F299" s="7">
        <v>200</v>
      </c>
      <c r="G299" s="5"/>
      <c r="H299" s="6"/>
      <c r="I299" s="18">
        <f t="shared" ref="I299:R299" si="121">I300</f>
        <v>768</v>
      </c>
      <c r="J299" s="18">
        <f t="shared" si="121"/>
        <v>0</v>
      </c>
      <c r="K299" s="18">
        <f t="shared" si="121"/>
        <v>725.8</v>
      </c>
      <c r="L299" s="18">
        <f t="shared" si="121"/>
        <v>0</v>
      </c>
      <c r="M299" s="18">
        <f t="shared" si="121"/>
        <v>1493.8</v>
      </c>
      <c r="N299" s="18">
        <f t="shared" si="121"/>
        <v>0</v>
      </c>
      <c r="O299" s="18">
        <f t="shared" si="121"/>
        <v>408</v>
      </c>
      <c r="P299" s="18">
        <f t="shared" si="121"/>
        <v>0</v>
      </c>
      <c r="Q299" s="18">
        <f t="shared" si="121"/>
        <v>426</v>
      </c>
      <c r="R299" s="18">
        <f t="shared" si="121"/>
        <v>0</v>
      </c>
    </row>
    <row r="300" spans="1:19" x14ac:dyDescent="0.2">
      <c r="A300" s="4" t="s">
        <v>23</v>
      </c>
      <c r="B300" s="5" t="s">
        <v>56</v>
      </c>
      <c r="C300" s="17" t="s">
        <v>58</v>
      </c>
      <c r="D300" s="17" t="s">
        <v>13</v>
      </c>
      <c r="E300" s="6" t="s">
        <v>79</v>
      </c>
      <c r="F300" s="7">
        <v>200</v>
      </c>
      <c r="G300" s="5" t="s">
        <v>13</v>
      </c>
      <c r="H300" s="6" t="s">
        <v>53</v>
      </c>
      <c r="I300" s="18">
        <f>Пр.9!J49</f>
        <v>768</v>
      </c>
      <c r="J300" s="18">
        <f>Пр.9!K49</f>
        <v>0</v>
      </c>
      <c r="K300" s="18">
        <f>Пр.9!L49</f>
        <v>725.8</v>
      </c>
      <c r="L300" s="18">
        <f>Пр.9!M49</f>
        <v>0</v>
      </c>
      <c r="M300" s="18">
        <f>Пр.9!N49</f>
        <v>1493.8</v>
      </c>
      <c r="N300" s="18">
        <f>Пр.9!O49</f>
        <v>0</v>
      </c>
      <c r="O300" s="18">
        <f>Пр.9!P49</f>
        <v>408</v>
      </c>
      <c r="P300" s="18">
        <f>Пр.9!Q49</f>
        <v>0</v>
      </c>
      <c r="Q300" s="18">
        <f>Пр.9!R49</f>
        <v>426</v>
      </c>
      <c r="R300" s="18">
        <f>Пр.9!S49</f>
        <v>0</v>
      </c>
    </row>
    <row r="301" spans="1:19" ht="37.5" x14ac:dyDescent="0.2">
      <c r="A301" s="4" t="s">
        <v>339</v>
      </c>
      <c r="B301" s="5" t="s">
        <v>56</v>
      </c>
      <c r="C301" s="17" t="s">
        <v>58</v>
      </c>
      <c r="D301" s="17" t="s">
        <v>13</v>
      </c>
      <c r="E301" s="6" t="s">
        <v>79</v>
      </c>
      <c r="F301" s="7">
        <v>600</v>
      </c>
      <c r="G301" s="5"/>
      <c r="H301" s="6"/>
      <c r="I301" s="18">
        <f t="shared" ref="I301:R301" si="122">I302+I303</f>
        <v>19907.3</v>
      </c>
      <c r="J301" s="18">
        <f t="shared" si="122"/>
        <v>0</v>
      </c>
      <c r="K301" s="18">
        <f>K302+K303</f>
        <v>0</v>
      </c>
      <c r="L301" s="18">
        <f>L302+L303</f>
        <v>0</v>
      </c>
      <c r="M301" s="18">
        <f>M302+M303</f>
        <v>19907.3</v>
      </c>
      <c r="N301" s="18">
        <f>N302+N303</f>
        <v>0</v>
      </c>
      <c r="O301" s="18">
        <f t="shared" si="122"/>
        <v>19500</v>
      </c>
      <c r="P301" s="18">
        <f t="shared" si="122"/>
        <v>0</v>
      </c>
      <c r="Q301" s="18">
        <f t="shared" si="122"/>
        <v>19510.3</v>
      </c>
      <c r="R301" s="18">
        <f t="shared" si="122"/>
        <v>0</v>
      </c>
    </row>
    <row r="302" spans="1:19" x14ac:dyDescent="0.2">
      <c r="A302" s="4" t="s">
        <v>39</v>
      </c>
      <c r="B302" s="5" t="s">
        <v>56</v>
      </c>
      <c r="C302" s="17" t="s">
        <v>58</v>
      </c>
      <c r="D302" s="17" t="s">
        <v>13</v>
      </c>
      <c r="E302" s="6" t="s">
        <v>79</v>
      </c>
      <c r="F302" s="7">
        <v>600</v>
      </c>
      <c r="G302" s="5" t="s">
        <v>35</v>
      </c>
      <c r="H302" s="6" t="s">
        <v>16</v>
      </c>
      <c r="I302" s="18">
        <f>Пр.9!J228</f>
        <v>14907.3</v>
      </c>
      <c r="J302" s="18">
        <f>Пр.9!K228</f>
        <v>0</v>
      </c>
      <c r="K302" s="18">
        <f>Пр.9!L228</f>
        <v>0</v>
      </c>
      <c r="L302" s="18">
        <f>Пр.9!M228</f>
        <v>0</v>
      </c>
      <c r="M302" s="18">
        <f>Пр.9!N228</f>
        <v>14907.3</v>
      </c>
      <c r="N302" s="18">
        <f>Пр.9!O228</f>
        <v>0</v>
      </c>
      <c r="O302" s="18">
        <f>Пр.9!P228</f>
        <v>14500</v>
      </c>
      <c r="P302" s="18">
        <f>Пр.9!Q228</f>
        <v>0</v>
      </c>
      <c r="Q302" s="18">
        <f>Пр.9!R228</f>
        <v>14510.3</v>
      </c>
      <c r="R302" s="18">
        <f>Пр.9!S228</f>
        <v>0</v>
      </c>
    </row>
    <row r="303" spans="1:19" x14ac:dyDescent="0.2">
      <c r="A303" s="4" t="s">
        <v>72</v>
      </c>
      <c r="B303" s="5" t="s">
        <v>56</v>
      </c>
      <c r="C303" s="17" t="s">
        <v>58</v>
      </c>
      <c r="D303" s="17" t="s">
        <v>13</v>
      </c>
      <c r="E303" s="6" t="s">
        <v>79</v>
      </c>
      <c r="F303" s="7">
        <v>600</v>
      </c>
      <c r="G303" s="5" t="s">
        <v>35</v>
      </c>
      <c r="H303" s="6" t="s">
        <v>35</v>
      </c>
      <c r="I303" s="18">
        <f>Пр.9!J244</f>
        <v>5000</v>
      </c>
      <c r="J303" s="18">
        <f>Пр.9!K244</f>
        <v>0</v>
      </c>
      <c r="K303" s="18">
        <f>Пр.9!L244</f>
        <v>0</v>
      </c>
      <c r="L303" s="18">
        <f>Пр.9!M244</f>
        <v>0</v>
      </c>
      <c r="M303" s="18">
        <f>Пр.9!N244</f>
        <v>5000</v>
      </c>
      <c r="N303" s="18">
        <f>Пр.9!O244</f>
        <v>0</v>
      </c>
      <c r="O303" s="18">
        <f>Пр.9!P244</f>
        <v>5000</v>
      </c>
      <c r="P303" s="18">
        <f>Пр.9!Q244</f>
        <v>0</v>
      </c>
      <c r="Q303" s="18">
        <f>Пр.9!R244</f>
        <v>4999.9999999999991</v>
      </c>
      <c r="R303" s="18">
        <f>Пр.9!S244</f>
        <v>0</v>
      </c>
    </row>
    <row r="304" spans="1:19" x14ac:dyDescent="0.2">
      <c r="A304" s="2" t="s">
        <v>340</v>
      </c>
      <c r="B304" s="5" t="s">
        <v>56</v>
      </c>
      <c r="C304" s="17" t="s">
        <v>58</v>
      </c>
      <c r="D304" s="17" t="s">
        <v>13</v>
      </c>
      <c r="E304" s="6" t="s">
        <v>79</v>
      </c>
      <c r="F304" s="7">
        <v>800</v>
      </c>
      <c r="G304" s="5"/>
      <c r="H304" s="6"/>
      <c r="I304" s="18">
        <f t="shared" ref="I304:R304" si="123">I305</f>
        <v>14</v>
      </c>
      <c r="J304" s="18">
        <f t="shared" si="123"/>
        <v>0</v>
      </c>
      <c r="K304" s="18">
        <f t="shared" si="123"/>
        <v>0</v>
      </c>
      <c r="L304" s="18">
        <f t="shared" si="123"/>
        <v>0</v>
      </c>
      <c r="M304" s="18">
        <f t="shared" si="123"/>
        <v>14</v>
      </c>
      <c r="N304" s="18">
        <f t="shared" si="123"/>
        <v>0</v>
      </c>
      <c r="O304" s="18">
        <f t="shared" si="123"/>
        <v>14</v>
      </c>
      <c r="P304" s="18">
        <f t="shared" si="123"/>
        <v>0</v>
      </c>
      <c r="Q304" s="18">
        <f t="shared" si="123"/>
        <v>14</v>
      </c>
      <c r="R304" s="18">
        <f t="shared" si="123"/>
        <v>0</v>
      </c>
    </row>
    <row r="305" spans="1:18" x14ac:dyDescent="0.2">
      <c r="A305" s="4" t="s">
        <v>23</v>
      </c>
      <c r="B305" s="5" t="s">
        <v>56</v>
      </c>
      <c r="C305" s="17" t="s">
        <v>58</v>
      </c>
      <c r="D305" s="17" t="s">
        <v>13</v>
      </c>
      <c r="E305" s="6" t="s">
        <v>79</v>
      </c>
      <c r="F305" s="7">
        <v>800</v>
      </c>
      <c r="G305" s="5" t="s">
        <v>13</v>
      </c>
      <c r="H305" s="6" t="s">
        <v>53</v>
      </c>
      <c r="I305" s="18">
        <f>Пр.9!J50</f>
        <v>14</v>
      </c>
      <c r="J305" s="18">
        <f>Пр.9!K50</f>
        <v>0</v>
      </c>
      <c r="K305" s="18">
        <f>Пр.9!L50</f>
        <v>0</v>
      </c>
      <c r="L305" s="18">
        <f>Пр.9!M50</f>
        <v>0</v>
      </c>
      <c r="M305" s="18">
        <f>Пр.9!N50</f>
        <v>14</v>
      </c>
      <c r="N305" s="18">
        <f>Пр.9!O50</f>
        <v>0</v>
      </c>
      <c r="O305" s="18">
        <f>Пр.9!P50</f>
        <v>14</v>
      </c>
      <c r="P305" s="18">
        <f>Пр.9!Q50</f>
        <v>0</v>
      </c>
      <c r="Q305" s="18">
        <f>Пр.9!R50</f>
        <v>14</v>
      </c>
      <c r="R305" s="18">
        <f>Пр.9!S50</f>
        <v>0</v>
      </c>
    </row>
    <row r="306" spans="1:18" ht="37.5" x14ac:dyDescent="0.2">
      <c r="A306" s="4" t="s">
        <v>151</v>
      </c>
      <c r="B306" s="5" t="s">
        <v>56</v>
      </c>
      <c r="C306" s="17" t="s">
        <v>58</v>
      </c>
      <c r="D306" s="17" t="s">
        <v>13</v>
      </c>
      <c r="E306" s="6" t="s">
        <v>342</v>
      </c>
      <c r="F306" s="7"/>
      <c r="G306" s="5"/>
      <c r="H306" s="6"/>
      <c r="I306" s="18">
        <f t="shared" ref="I306:R307" si="124">I307</f>
        <v>40</v>
      </c>
      <c r="J306" s="18">
        <f t="shared" si="124"/>
        <v>0</v>
      </c>
      <c r="K306" s="18">
        <f t="shared" si="124"/>
        <v>0</v>
      </c>
      <c r="L306" s="18">
        <f t="shared" si="124"/>
        <v>0</v>
      </c>
      <c r="M306" s="18">
        <f t="shared" si="124"/>
        <v>40</v>
      </c>
      <c r="N306" s="18">
        <f t="shared" si="124"/>
        <v>0</v>
      </c>
      <c r="O306" s="18">
        <f t="shared" si="124"/>
        <v>40</v>
      </c>
      <c r="P306" s="18">
        <f t="shared" si="124"/>
        <v>0</v>
      </c>
      <c r="Q306" s="18">
        <f t="shared" si="124"/>
        <v>40</v>
      </c>
      <c r="R306" s="18">
        <f t="shared" si="124"/>
        <v>0</v>
      </c>
    </row>
    <row r="307" spans="1:18" x14ac:dyDescent="0.2">
      <c r="A307" s="2" t="s">
        <v>336</v>
      </c>
      <c r="B307" s="5" t="s">
        <v>56</v>
      </c>
      <c r="C307" s="17" t="s">
        <v>58</v>
      </c>
      <c r="D307" s="17" t="s">
        <v>13</v>
      </c>
      <c r="E307" s="6" t="s">
        <v>342</v>
      </c>
      <c r="F307" s="7">
        <v>300</v>
      </c>
      <c r="G307" s="5"/>
      <c r="H307" s="6"/>
      <c r="I307" s="18">
        <f t="shared" si="124"/>
        <v>40</v>
      </c>
      <c r="J307" s="18">
        <f t="shared" si="124"/>
        <v>0</v>
      </c>
      <c r="K307" s="18">
        <f t="shared" si="124"/>
        <v>0</v>
      </c>
      <c r="L307" s="18">
        <f t="shared" si="124"/>
        <v>0</v>
      </c>
      <c r="M307" s="18">
        <f t="shared" si="124"/>
        <v>40</v>
      </c>
      <c r="N307" s="18">
        <f t="shared" si="124"/>
        <v>0</v>
      </c>
      <c r="O307" s="18">
        <f t="shared" si="124"/>
        <v>40</v>
      </c>
      <c r="P307" s="18">
        <f t="shared" si="124"/>
        <v>0</v>
      </c>
      <c r="Q307" s="18">
        <f t="shared" si="124"/>
        <v>40</v>
      </c>
      <c r="R307" s="18">
        <f t="shared" si="124"/>
        <v>0</v>
      </c>
    </row>
    <row r="308" spans="1:18" x14ac:dyDescent="0.2">
      <c r="A308" s="4" t="s">
        <v>23</v>
      </c>
      <c r="B308" s="5" t="s">
        <v>56</v>
      </c>
      <c r="C308" s="17" t="s">
        <v>58</v>
      </c>
      <c r="D308" s="17" t="s">
        <v>13</v>
      </c>
      <c r="E308" s="6" t="s">
        <v>342</v>
      </c>
      <c r="F308" s="7">
        <v>300</v>
      </c>
      <c r="G308" s="5" t="s">
        <v>13</v>
      </c>
      <c r="H308" s="6">
        <v>13</v>
      </c>
      <c r="I308" s="18">
        <f>Пр.9!J52</f>
        <v>40</v>
      </c>
      <c r="J308" s="18">
        <f>Пр.9!K52</f>
        <v>0</v>
      </c>
      <c r="K308" s="18">
        <f>Пр.9!L52</f>
        <v>0</v>
      </c>
      <c r="L308" s="18">
        <f>Пр.9!M52</f>
        <v>0</v>
      </c>
      <c r="M308" s="18">
        <f>Пр.9!N52</f>
        <v>40</v>
      </c>
      <c r="N308" s="18">
        <f>Пр.9!O52</f>
        <v>0</v>
      </c>
      <c r="O308" s="18">
        <f>Пр.9!P52</f>
        <v>40</v>
      </c>
      <c r="P308" s="18">
        <f>Пр.9!Q52</f>
        <v>0</v>
      </c>
      <c r="Q308" s="18">
        <f>Пр.9!R52</f>
        <v>40</v>
      </c>
      <c r="R308" s="18">
        <f>Пр.9!S52</f>
        <v>0</v>
      </c>
    </row>
    <row r="309" spans="1:18" x14ac:dyDescent="0.2">
      <c r="A309" s="4" t="s">
        <v>150</v>
      </c>
      <c r="B309" s="5" t="s">
        <v>56</v>
      </c>
      <c r="C309" s="17" t="s">
        <v>58</v>
      </c>
      <c r="D309" s="17" t="s">
        <v>13</v>
      </c>
      <c r="E309" s="6" t="s">
        <v>111</v>
      </c>
      <c r="F309" s="7"/>
      <c r="G309" s="48"/>
      <c r="H309" s="6"/>
      <c r="I309" s="18">
        <f t="shared" ref="I309:R310" si="125">I310</f>
        <v>707.8</v>
      </c>
      <c r="J309" s="18">
        <f t="shared" si="125"/>
        <v>0</v>
      </c>
      <c r="K309" s="18">
        <f t="shared" si="125"/>
        <v>0</v>
      </c>
      <c r="L309" s="18">
        <f t="shared" si="125"/>
        <v>0</v>
      </c>
      <c r="M309" s="18">
        <f t="shared" si="125"/>
        <v>707.8</v>
      </c>
      <c r="N309" s="18">
        <f t="shared" si="125"/>
        <v>0</v>
      </c>
      <c r="O309" s="18">
        <f t="shared" si="125"/>
        <v>707.8</v>
      </c>
      <c r="P309" s="18">
        <f t="shared" si="125"/>
        <v>0</v>
      </c>
      <c r="Q309" s="18">
        <f t="shared" si="125"/>
        <v>707.8</v>
      </c>
      <c r="R309" s="18">
        <f t="shared" si="125"/>
        <v>0</v>
      </c>
    </row>
    <row r="310" spans="1:18" x14ac:dyDescent="0.2">
      <c r="A310" s="2" t="s">
        <v>336</v>
      </c>
      <c r="B310" s="5" t="s">
        <v>56</v>
      </c>
      <c r="C310" s="17" t="s">
        <v>58</v>
      </c>
      <c r="D310" s="17" t="s">
        <v>13</v>
      </c>
      <c r="E310" s="6" t="s">
        <v>111</v>
      </c>
      <c r="F310" s="7">
        <v>300</v>
      </c>
      <c r="G310" s="48"/>
      <c r="H310" s="6"/>
      <c r="I310" s="18">
        <f t="shared" si="125"/>
        <v>707.8</v>
      </c>
      <c r="J310" s="18">
        <f t="shared" si="125"/>
        <v>0</v>
      </c>
      <c r="K310" s="18">
        <f t="shared" si="125"/>
        <v>0</v>
      </c>
      <c r="L310" s="18">
        <f t="shared" si="125"/>
        <v>0</v>
      </c>
      <c r="M310" s="18">
        <f t="shared" si="125"/>
        <v>707.8</v>
      </c>
      <c r="N310" s="18">
        <f t="shared" si="125"/>
        <v>0</v>
      </c>
      <c r="O310" s="18">
        <f t="shared" si="125"/>
        <v>707.8</v>
      </c>
      <c r="P310" s="18">
        <f t="shared" si="125"/>
        <v>0</v>
      </c>
      <c r="Q310" s="18">
        <f t="shared" si="125"/>
        <v>707.8</v>
      </c>
      <c r="R310" s="18">
        <f t="shared" si="125"/>
        <v>0</v>
      </c>
    </row>
    <row r="311" spans="1:18" x14ac:dyDescent="0.2">
      <c r="A311" s="4" t="s">
        <v>23</v>
      </c>
      <c r="B311" s="5" t="s">
        <v>56</v>
      </c>
      <c r="C311" s="17" t="s">
        <v>58</v>
      </c>
      <c r="D311" s="17" t="s">
        <v>13</v>
      </c>
      <c r="E311" s="6" t="s">
        <v>111</v>
      </c>
      <c r="F311" s="7">
        <v>300</v>
      </c>
      <c r="G311" s="5" t="s">
        <v>13</v>
      </c>
      <c r="H311" s="6">
        <v>13</v>
      </c>
      <c r="I311" s="18">
        <f>Пр.9!J54</f>
        <v>707.8</v>
      </c>
      <c r="J311" s="18">
        <f>Пр.9!K54</f>
        <v>0</v>
      </c>
      <c r="K311" s="18">
        <f>Пр.9!L54</f>
        <v>0</v>
      </c>
      <c r="L311" s="18">
        <f>Пр.9!M54</f>
        <v>0</v>
      </c>
      <c r="M311" s="18">
        <f>Пр.9!N54</f>
        <v>707.8</v>
      </c>
      <c r="N311" s="18">
        <f>Пр.9!O54</f>
        <v>0</v>
      </c>
      <c r="O311" s="18">
        <f>Пр.9!P54</f>
        <v>707.8</v>
      </c>
      <c r="P311" s="18">
        <f>Пр.9!Q54</f>
        <v>0</v>
      </c>
      <c r="Q311" s="18">
        <f>Пр.9!R54</f>
        <v>707.8</v>
      </c>
      <c r="R311" s="18">
        <f>Пр.9!S54</f>
        <v>0</v>
      </c>
    </row>
    <row r="312" spans="1:18" ht="56.25" x14ac:dyDescent="0.2">
      <c r="A312" s="4" t="s">
        <v>712</v>
      </c>
      <c r="B312" s="5" t="s">
        <v>56</v>
      </c>
      <c r="C312" s="17" t="s">
        <v>58</v>
      </c>
      <c r="D312" s="17" t="s">
        <v>13</v>
      </c>
      <c r="E312" s="6" t="s">
        <v>713</v>
      </c>
      <c r="F312" s="7"/>
      <c r="G312" s="5"/>
      <c r="H312" s="6"/>
      <c r="I312" s="18">
        <f t="shared" ref="I312:R313" si="126">I313</f>
        <v>3000</v>
      </c>
      <c r="J312" s="18">
        <f t="shared" si="126"/>
        <v>0</v>
      </c>
      <c r="K312" s="18">
        <f t="shared" si="126"/>
        <v>0</v>
      </c>
      <c r="L312" s="18">
        <f t="shared" si="126"/>
        <v>0</v>
      </c>
      <c r="M312" s="18">
        <f t="shared" si="126"/>
        <v>3000</v>
      </c>
      <c r="N312" s="18">
        <f t="shared" si="126"/>
        <v>0</v>
      </c>
      <c r="O312" s="18">
        <f t="shared" si="126"/>
        <v>3000</v>
      </c>
      <c r="P312" s="18">
        <f t="shared" si="126"/>
        <v>0</v>
      </c>
      <c r="Q312" s="18">
        <f t="shared" si="126"/>
        <v>3000</v>
      </c>
      <c r="R312" s="18">
        <f t="shared" si="126"/>
        <v>0</v>
      </c>
    </row>
    <row r="313" spans="1:18" x14ac:dyDescent="0.2">
      <c r="A313" s="4" t="s">
        <v>340</v>
      </c>
      <c r="B313" s="5" t="s">
        <v>56</v>
      </c>
      <c r="C313" s="17" t="s">
        <v>58</v>
      </c>
      <c r="D313" s="17" t="s">
        <v>13</v>
      </c>
      <c r="E313" s="6" t="s">
        <v>713</v>
      </c>
      <c r="F313" s="7">
        <v>800</v>
      </c>
      <c r="G313" s="5"/>
      <c r="H313" s="6"/>
      <c r="I313" s="18">
        <f t="shared" si="126"/>
        <v>3000</v>
      </c>
      <c r="J313" s="18">
        <f t="shared" si="126"/>
        <v>0</v>
      </c>
      <c r="K313" s="18">
        <f t="shared" si="126"/>
        <v>0</v>
      </c>
      <c r="L313" s="18">
        <f t="shared" si="126"/>
        <v>0</v>
      </c>
      <c r="M313" s="18">
        <f t="shared" si="126"/>
        <v>3000</v>
      </c>
      <c r="N313" s="18">
        <f t="shared" si="126"/>
        <v>0</v>
      </c>
      <c r="O313" s="18">
        <f t="shared" si="126"/>
        <v>3000</v>
      </c>
      <c r="P313" s="18">
        <f t="shared" si="126"/>
        <v>0</v>
      </c>
      <c r="Q313" s="18">
        <f t="shared" si="126"/>
        <v>3000</v>
      </c>
      <c r="R313" s="18">
        <f t="shared" si="126"/>
        <v>0</v>
      </c>
    </row>
    <row r="314" spans="1:18" x14ac:dyDescent="0.2">
      <c r="A314" s="4" t="s">
        <v>37</v>
      </c>
      <c r="B314" s="5" t="s">
        <v>56</v>
      </c>
      <c r="C314" s="17" t="s">
        <v>58</v>
      </c>
      <c r="D314" s="17" t="s">
        <v>13</v>
      </c>
      <c r="E314" s="6" t="s">
        <v>713</v>
      </c>
      <c r="F314" s="7">
        <v>800</v>
      </c>
      <c r="G314" s="48" t="s">
        <v>35</v>
      </c>
      <c r="H314" s="6" t="s">
        <v>38</v>
      </c>
      <c r="I314" s="18">
        <f>Пр.9!J186</f>
        <v>3000</v>
      </c>
      <c r="J314" s="18">
        <f>Пр.9!K186</f>
        <v>0</v>
      </c>
      <c r="K314" s="18">
        <f>Пр.9!L186</f>
        <v>0</v>
      </c>
      <c r="L314" s="18">
        <f>Пр.9!M186</f>
        <v>0</v>
      </c>
      <c r="M314" s="18">
        <f>Пр.9!N186</f>
        <v>3000</v>
      </c>
      <c r="N314" s="18">
        <f>Пр.9!O186</f>
        <v>0</v>
      </c>
      <c r="O314" s="18">
        <f>Пр.9!P186</f>
        <v>3000</v>
      </c>
      <c r="P314" s="18">
        <f>Пр.9!Q186</f>
        <v>0</v>
      </c>
      <c r="Q314" s="18">
        <f>Пр.9!R186</f>
        <v>3000</v>
      </c>
      <c r="R314" s="18">
        <f>Пр.9!S186</f>
        <v>0</v>
      </c>
    </row>
    <row r="315" spans="1:18" ht="56.25" x14ac:dyDescent="0.2">
      <c r="A315" s="4" t="s">
        <v>711</v>
      </c>
      <c r="B315" s="5" t="s">
        <v>56</v>
      </c>
      <c r="C315" s="17" t="s">
        <v>58</v>
      </c>
      <c r="D315" s="17" t="s">
        <v>13</v>
      </c>
      <c r="E315" s="6" t="s">
        <v>527</v>
      </c>
      <c r="F315" s="7"/>
      <c r="G315" s="5"/>
      <c r="H315" s="6"/>
      <c r="I315" s="18">
        <f t="shared" ref="I315:R316" si="127">I316</f>
        <v>0</v>
      </c>
      <c r="J315" s="18">
        <f t="shared" si="127"/>
        <v>0</v>
      </c>
      <c r="K315" s="18">
        <f t="shared" si="127"/>
        <v>0</v>
      </c>
      <c r="L315" s="18">
        <f t="shared" si="127"/>
        <v>0</v>
      </c>
      <c r="M315" s="18">
        <f t="shared" si="127"/>
        <v>0</v>
      </c>
      <c r="N315" s="18">
        <f t="shared" si="127"/>
        <v>0</v>
      </c>
      <c r="O315" s="18">
        <f t="shared" si="127"/>
        <v>0</v>
      </c>
      <c r="P315" s="18">
        <f t="shared" si="127"/>
        <v>0</v>
      </c>
      <c r="Q315" s="18">
        <f t="shared" si="127"/>
        <v>0</v>
      </c>
      <c r="R315" s="18">
        <f t="shared" si="127"/>
        <v>0</v>
      </c>
    </row>
    <row r="316" spans="1:18" x14ac:dyDescent="0.2">
      <c r="A316" s="4" t="s">
        <v>340</v>
      </c>
      <c r="B316" s="5" t="s">
        <v>56</v>
      </c>
      <c r="C316" s="17" t="s">
        <v>58</v>
      </c>
      <c r="D316" s="17" t="s">
        <v>13</v>
      </c>
      <c r="E316" s="6" t="s">
        <v>527</v>
      </c>
      <c r="F316" s="7">
        <v>800</v>
      </c>
      <c r="G316" s="5"/>
      <c r="H316" s="6"/>
      <c r="I316" s="18">
        <f t="shared" si="127"/>
        <v>0</v>
      </c>
      <c r="J316" s="18">
        <f t="shared" si="127"/>
        <v>0</v>
      </c>
      <c r="K316" s="18">
        <f t="shared" si="127"/>
        <v>0</v>
      </c>
      <c r="L316" s="18">
        <f t="shared" si="127"/>
        <v>0</v>
      </c>
      <c r="M316" s="18">
        <f t="shared" si="127"/>
        <v>0</v>
      </c>
      <c r="N316" s="18">
        <f t="shared" si="127"/>
        <v>0</v>
      </c>
      <c r="O316" s="18">
        <f t="shared" si="127"/>
        <v>0</v>
      </c>
      <c r="P316" s="18">
        <f t="shared" si="127"/>
        <v>0</v>
      </c>
      <c r="Q316" s="18">
        <f t="shared" si="127"/>
        <v>0</v>
      </c>
      <c r="R316" s="18">
        <f t="shared" si="127"/>
        <v>0</v>
      </c>
    </row>
    <row r="317" spans="1:18" x14ac:dyDescent="0.2">
      <c r="A317" s="4" t="s">
        <v>37</v>
      </c>
      <c r="B317" s="5" t="s">
        <v>56</v>
      </c>
      <c r="C317" s="17" t="s">
        <v>58</v>
      </c>
      <c r="D317" s="17" t="s">
        <v>13</v>
      </c>
      <c r="E317" s="6" t="s">
        <v>527</v>
      </c>
      <c r="F317" s="7">
        <v>800</v>
      </c>
      <c r="G317" s="48" t="s">
        <v>35</v>
      </c>
      <c r="H317" s="6" t="s">
        <v>38</v>
      </c>
      <c r="I317" s="18">
        <f>Пр.9!J188</f>
        <v>0</v>
      </c>
      <c r="J317" s="18">
        <f>Пр.9!K188</f>
        <v>0</v>
      </c>
      <c r="K317" s="18">
        <f>Пр.9!L188</f>
        <v>0</v>
      </c>
      <c r="L317" s="18">
        <f>Пр.9!M188</f>
        <v>0</v>
      </c>
      <c r="M317" s="18">
        <f>Пр.9!N188</f>
        <v>0</v>
      </c>
      <c r="N317" s="18">
        <f>Пр.9!O188</f>
        <v>0</v>
      </c>
      <c r="O317" s="18">
        <f>Пр.9!P188</f>
        <v>0</v>
      </c>
      <c r="P317" s="18">
        <f>Пр.9!Q188</f>
        <v>0</v>
      </c>
      <c r="Q317" s="18">
        <f>Пр.9!R188</f>
        <v>0</v>
      </c>
      <c r="R317" s="18">
        <f>Пр.9!S188</f>
        <v>0</v>
      </c>
    </row>
    <row r="318" spans="1:18" ht="56.25" x14ac:dyDescent="0.2">
      <c r="A318" s="52" t="s">
        <v>167</v>
      </c>
      <c r="B318" s="5" t="s">
        <v>56</v>
      </c>
      <c r="C318" s="17" t="s">
        <v>58</v>
      </c>
      <c r="D318" s="17" t="s">
        <v>13</v>
      </c>
      <c r="E318" s="6" t="s">
        <v>103</v>
      </c>
      <c r="F318" s="54"/>
      <c r="G318" s="46"/>
      <c r="H318" s="45"/>
      <c r="I318" s="18">
        <f t="shared" ref="I318:R319" si="128">I319</f>
        <v>9450</v>
      </c>
      <c r="J318" s="18">
        <f t="shared" si="128"/>
        <v>0</v>
      </c>
      <c r="K318" s="18">
        <f t="shared" si="128"/>
        <v>0</v>
      </c>
      <c r="L318" s="18">
        <f t="shared" si="128"/>
        <v>0</v>
      </c>
      <c r="M318" s="18">
        <f t="shared" si="128"/>
        <v>9450</v>
      </c>
      <c r="N318" s="18">
        <f t="shared" si="128"/>
        <v>0</v>
      </c>
      <c r="O318" s="18">
        <f t="shared" si="128"/>
        <v>9450</v>
      </c>
      <c r="P318" s="18">
        <f t="shared" si="128"/>
        <v>0</v>
      </c>
      <c r="Q318" s="18">
        <f t="shared" si="128"/>
        <v>8700</v>
      </c>
      <c r="R318" s="18">
        <f t="shared" si="128"/>
        <v>0</v>
      </c>
    </row>
    <row r="319" spans="1:18" ht="37.5" x14ac:dyDescent="0.2">
      <c r="A319" s="4" t="s">
        <v>335</v>
      </c>
      <c r="B319" s="5" t="s">
        <v>56</v>
      </c>
      <c r="C319" s="17" t="s">
        <v>58</v>
      </c>
      <c r="D319" s="17" t="s">
        <v>13</v>
      </c>
      <c r="E319" s="6" t="s">
        <v>103</v>
      </c>
      <c r="F319" s="7">
        <v>200</v>
      </c>
      <c r="G319" s="46"/>
      <c r="H319" s="45"/>
      <c r="I319" s="18">
        <f t="shared" si="128"/>
        <v>9450</v>
      </c>
      <c r="J319" s="18">
        <f t="shared" si="128"/>
        <v>0</v>
      </c>
      <c r="K319" s="18">
        <f t="shared" si="128"/>
        <v>0</v>
      </c>
      <c r="L319" s="18">
        <f t="shared" si="128"/>
        <v>0</v>
      </c>
      <c r="M319" s="18">
        <f t="shared" si="128"/>
        <v>9450</v>
      </c>
      <c r="N319" s="18">
        <f t="shared" si="128"/>
        <v>0</v>
      </c>
      <c r="O319" s="18">
        <f t="shared" si="128"/>
        <v>9450</v>
      </c>
      <c r="P319" s="18">
        <f t="shared" si="128"/>
        <v>0</v>
      </c>
      <c r="Q319" s="18">
        <f t="shared" si="128"/>
        <v>8700</v>
      </c>
      <c r="R319" s="18">
        <f t="shared" si="128"/>
        <v>0</v>
      </c>
    </row>
    <row r="320" spans="1:18" x14ac:dyDescent="0.2">
      <c r="A320" s="2" t="s">
        <v>36</v>
      </c>
      <c r="B320" s="5" t="s">
        <v>56</v>
      </c>
      <c r="C320" s="17" t="s">
        <v>58</v>
      </c>
      <c r="D320" s="17" t="s">
        <v>13</v>
      </c>
      <c r="E320" s="6" t="s">
        <v>103</v>
      </c>
      <c r="F320" s="7">
        <v>200</v>
      </c>
      <c r="G320" s="46" t="s">
        <v>35</v>
      </c>
      <c r="H320" s="45" t="s">
        <v>13</v>
      </c>
      <c r="I320" s="18">
        <f>Пр.9!J160</f>
        <v>9450</v>
      </c>
      <c r="J320" s="18">
        <f>Пр.9!K160</f>
        <v>0</v>
      </c>
      <c r="K320" s="18">
        <f>Пр.9!L160</f>
        <v>0</v>
      </c>
      <c r="L320" s="18">
        <f>Пр.9!M160</f>
        <v>0</v>
      </c>
      <c r="M320" s="18">
        <f>Пр.9!N160</f>
        <v>9450</v>
      </c>
      <c r="N320" s="18">
        <f>Пр.9!O160</f>
        <v>0</v>
      </c>
      <c r="O320" s="18">
        <f>Пр.9!P160</f>
        <v>9450</v>
      </c>
      <c r="P320" s="18">
        <f>Пр.9!Q160</f>
        <v>0</v>
      </c>
      <c r="Q320" s="18">
        <f>Пр.9!R160</f>
        <v>8700</v>
      </c>
      <c r="R320" s="18">
        <f>Пр.9!S160</f>
        <v>0</v>
      </c>
    </row>
    <row r="321" spans="1:18" ht="37.5" x14ac:dyDescent="0.2">
      <c r="A321" s="4" t="s">
        <v>121</v>
      </c>
      <c r="B321" s="5" t="s">
        <v>56</v>
      </c>
      <c r="C321" s="17" t="s">
        <v>58</v>
      </c>
      <c r="D321" s="17" t="s">
        <v>13</v>
      </c>
      <c r="E321" s="6" t="s">
        <v>104</v>
      </c>
      <c r="F321" s="7"/>
      <c r="G321" s="5"/>
      <c r="H321" s="6"/>
      <c r="I321" s="18">
        <f t="shared" ref="I321:R322" si="129">I322</f>
        <v>164</v>
      </c>
      <c r="J321" s="18">
        <f t="shared" si="129"/>
        <v>0</v>
      </c>
      <c r="K321" s="18">
        <f t="shared" si="129"/>
        <v>100</v>
      </c>
      <c r="L321" s="18">
        <f t="shared" si="129"/>
        <v>0</v>
      </c>
      <c r="M321" s="18">
        <f t="shared" si="129"/>
        <v>264</v>
      </c>
      <c r="N321" s="18">
        <f t="shared" si="129"/>
        <v>0</v>
      </c>
      <c r="O321" s="18">
        <f t="shared" si="129"/>
        <v>166</v>
      </c>
      <c r="P321" s="18">
        <f t="shared" si="129"/>
        <v>0</v>
      </c>
      <c r="Q321" s="18">
        <f t="shared" si="129"/>
        <v>168</v>
      </c>
      <c r="R321" s="18">
        <f t="shared" si="129"/>
        <v>0</v>
      </c>
    </row>
    <row r="322" spans="1:18" ht="37.5" x14ac:dyDescent="0.2">
      <c r="A322" s="4" t="s">
        <v>335</v>
      </c>
      <c r="B322" s="5" t="s">
        <v>56</v>
      </c>
      <c r="C322" s="17" t="s">
        <v>58</v>
      </c>
      <c r="D322" s="17" t="s">
        <v>13</v>
      </c>
      <c r="E322" s="6" t="s">
        <v>104</v>
      </c>
      <c r="F322" s="7">
        <v>200</v>
      </c>
      <c r="G322" s="5"/>
      <c r="H322" s="6"/>
      <c r="I322" s="18">
        <f t="shared" si="129"/>
        <v>164</v>
      </c>
      <c r="J322" s="18">
        <f t="shared" si="129"/>
        <v>0</v>
      </c>
      <c r="K322" s="18">
        <f t="shared" si="129"/>
        <v>100</v>
      </c>
      <c r="L322" s="18">
        <f t="shared" si="129"/>
        <v>0</v>
      </c>
      <c r="M322" s="18">
        <f t="shared" si="129"/>
        <v>264</v>
      </c>
      <c r="N322" s="18">
        <f t="shared" si="129"/>
        <v>0</v>
      </c>
      <c r="O322" s="18">
        <f t="shared" si="129"/>
        <v>166</v>
      </c>
      <c r="P322" s="18">
        <f t="shared" si="129"/>
        <v>0</v>
      </c>
      <c r="Q322" s="18">
        <f t="shared" si="129"/>
        <v>168</v>
      </c>
      <c r="R322" s="18">
        <f t="shared" si="129"/>
        <v>0</v>
      </c>
    </row>
    <row r="323" spans="1:18" x14ac:dyDescent="0.2">
      <c r="A323" s="4" t="s">
        <v>23</v>
      </c>
      <c r="B323" s="5" t="s">
        <v>56</v>
      </c>
      <c r="C323" s="17" t="s">
        <v>58</v>
      </c>
      <c r="D323" s="17" t="s">
        <v>13</v>
      </c>
      <c r="E323" s="6" t="s">
        <v>104</v>
      </c>
      <c r="F323" s="7">
        <v>200</v>
      </c>
      <c r="G323" s="5" t="s">
        <v>13</v>
      </c>
      <c r="H323" s="6">
        <v>13</v>
      </c>
      <c r="I323" s="18">
        <f>Пр.9!J56</f>
        <v>164</v>
      </c>
      <c r="J323" s="18">
        <f>Пр.9!K56</f>
        <v>0</v>
      </c>
      <c r="K323" s="18">
        <f>Пр.9!L56</f>
        <v>100</v>
      </c>
      <c r="L323" s="18">
        <f>Пр.9!M56</f>
        <v>0</v>
      </c>
      <c r="M323" s="18">
        <f>Пр.9!N56</f>
        <v>264</v>
      </c>
      <c r="N323" s="18">
        <f>Пр.9!O56</f>
        <v>0</v>
      </c>
      <c r="O323" s="18">
        <f>Пр.9!P56</f>
        <v>166</v>
      </c>
      <c r="P323" s="18">
        <f>Пр.9!Q56</f>
        <v>0</v>
      </c>
      <c r="Q323" s="18">
        <f>Пр.9!R56</f>
        <v>168</v>
      </c>
      <c r="R323" s="18">
        <f>Пр.9!S56</f>
        <v>0</v>
      </c>
    </row>
    <row r="324" spans="1:18" x14ac:dyDescent="0.2">
      <c r="A324" s="4" t="s">
        <v>164</v>
      </c>
      <c r="B324" s="5" t="s">
        <v>56</v>
      </c>
      <c r="C324" s="17" t="s">
        <v>58</v>
      </c>
      <c r="D324" s="17" t="s">
        <v>13</v>
      </c>
      <c r="E324" s="6" t="s">
        <v>105</v>
      </c>
      <c r="F324" s="7"/>
      <c r="G324" s="5"/>
      <c r="H324" s="6"/>
      <c r="I324" s="18">
        <f t="shared" ref="I324:R324" si="130">I325+I327</f>
        <v>4438.3999999999996</v>
      </c>
      <c r="J324" s="18">
        <f t="shared" si="130"/>
        <v>0</v>
      </c>
      <c r="K324" s="18">
        <f>K325+K327</f>
        <v>589.79999999999995</v>
      </c>
      <c r="L324" s="18">
        <f>L325+L327</f>
        <v>0</v>
      </c>
      <c r="M324" s="18">
        <f>M325+M327</f>
        <v>5028.2</v>
      </c>
      <c r="N324" s="18">
        <f>N325+N327</f>
        <v>0</v>
      </c>
      <c r="O324" s="18">
        <f t="shared" si="130"/>
        <v>278</v>
      </c>
      <c r="P324" s="18">
        <f t="shared" si="130"/>
        <v>0</v>
      </c>
      <c r="Q324" s="18">
        <f t="shared" si="130"/>
        <v>283</v>
      </c>
      <c r="R324" s="18">
        <f t="shared" si="130"/>
        <v>0</v>
      </c>
    </row>
    <row r="325" spans="1:18" ht="37.5" x14ac:dyDescent="0.2">
      <c r="A325" s="4" t="s">
        <v>335</v>
      </c>
      <c r="B325" s="5" t="s">
        <v>56</v>
      </c>
      <c r="C325" s="17" t="s">
        <v>58</v>
      </c>
      <c r="D325" s="17" t="s">
        <v>13</v>
      </c>
      <c r="E325" s="6" t="s">
        <v>105</v>
      </c>
      <c r="F325" s="7">
        <v>200</v>
      </c>
      <c r="G325" s="5"/>
      <c r="H325" s="6"/>
      <c r="I325" s="18">
        <f t="shared" ref="I325:R325" si="131">I326</f>
        <v>150</v>
      </c>
      <c r="J325" s="18">
        <f t="shared" si="131"/>
        <v>0</v>
      </c>
      <c r="K325" s="18">
        <f t="shared" si="131"/>
        <v>0</v>
      </c>
      <c r="L325" s="18">
        <f t="shared" si="131"/>
        <v>0</v>
      </c>
      <c r="M325" s="18">
        <f t="shared" si="131"/>
        <v>150</v>
      </c>
      <c r="N325" s="18">
        <f t="shared" si="131"/>
        <v>0</v>
      </c>
      <c r="O325" s="18">
        <f t="shared" si="131"/>
        <v>150</v>
      </c>
      <c r="P325" s="18">
        <f t="shared" si="131"/>
        <v>0</v>
      </c>
      <c r="Q325" s="18">
        <f t="shared" si="131"/>
        <v>150</v>
      </c>
      <c r="R325" s="18">
        <f t="shared" si="131"/>
        <v>0</v>
      </c>
    </row>
    <row r="326" spans="1:18" x14ac:dyDescent="0.2">
      <c r="A326" s="4" t="s">
        <v>23</v>
      </c>
      <c r="B326" s="5" t="s">
        <v>56</v>
      </c>
      <c r="C326" s="17" t="s">
        <v>58</v>
      </c>
      <c r="D326" s="17" t="s">
        <v>13</v>
      </c>
      <c r="E326" s="6" t="s">
        <v>105</v>
      </c>
      <c r="F326" s="7">
        <v>200</v>
      </c>
      <c r="G326" s="5" t="s">
        <v>13</v>
      </c>
      <c r="H326" s="6">
        <v>13</v>
      </c>
      <c r="I326" s="18">
        <f>Пр.9!J58</f>
        <v>150</v>
      </c>
      <c r="J326" s="18">
        <f>Пр.9!K58</f>
        <v>0</v>
      </c>
      <c r="K326" s="18">
        <f>Пр.9!L58</f>
        <v>0</v>
      </c>
      <c r="L326" s="18">
        <f>Пр.9!M58</f>
        <v>0</v>
      </c>
      <c r="M326" s="18">
        <f>Пр.9!N58</f>
        <v>150</v>
      </c>
      <c r="N326" s="18">
        <f>Пр.9!O58</f>
        <v>0</v>
      </c>
      <c r="O326" s="18">
        <f>Пр.9!P58</f>
        <v>150</v>
      </c>
      <c r="P326" s="18">
        <f>Пр.9!Q58</f>
        <v>0</v>
      </c>
      <c r="Q326" s="18">
        <f>Пр.9!R58</f>
        <v>150</v>
      </c>
      <c r="R326" s="18">
        <f>Пр.9!S58</f>
        <v>0</v>
      </c>
    </row>
    <row r="327" spans="1:18" x14ac:dyDescent="0.2">
      <c r="A327" s="2" t="s">
        <v>340</v>
      </c>
      <c r="B327" s="5" t="s">
        <v>56</v>
      </c>
      <c r="C327" s="17" t="s">
        <v>58</v>
      </c>
      <c r="D327" s="17" t="s">
        <v>13</v>
      </c>
      <c r="E327" s="6" t="s">
        <v>105</v>
      </c>
      <c r="F327" s="7">
        <v>800</v>
      </c>
      <c r="G327" s="5"/>
      <c r="H327" s="6"/>
      <c r="I327" s="18">
        <f t="shared" ref="I327:R327" si="132">I328</f>
        <v>4288.3999999999996</v>
      </c>
      <c r="J327" s="18">
        <f t="shared" si="132"/>
        <v>0</v>
      </c>
      <c r="K327" s="18">
        <f t="shared" si="132"/>
        <v>589.79999999999995</v>
      </c>
      <c r="L327" s="18">
        <f t="shared" si="132"/>
        <v>0</v>
      </c>
      <c r="M327" s="18">
        <f t="shared" si="132"/>
        <v>4878.2</v>
      </c>
      <c r="N327" s="18">
        <f t="shared" si="132"/>
        <v>0</v>
      </c>
      <c r="O327" s="18">
        <f t="shared" si="132"/>
        <v>128</v>
      </c>
      <c r="P327" s="18">
        <f t="shared" si="132"/>
        <v>0</v>
      </c>
      <c r="Q327" s="18">
        <f t="shared" si="132"/>
        <v>133</v>
      </c>
      <c r="R327" s="18">
        <f t="shared" si="132"/>
        <v>0</v>
      </c>
    </row>
    <row r="328" spans="1:18" x14ac:dyDescent="0.2">
      <c r="A328" s="4" t="s">
        <v>23</v>
      </c>
      <c r="B328" s="5" t="s">
        <v>56</v>
      </c>
      <c r="C328" s="17" t="s">
        <v>58</v>
      </c>
      <c r="D328" s="17" t="s">
        <v>13</v>
      </c>
      <c r="E328" s="6" t="s">
        <v>105</v>
      </c>
      <c r="F328" s="7">
        <v>800</v>
      </c>
      <c r="G328" s="5" t="s">
        <v>13</v>
      </c>
      <c r="H328" s="6">
        <v>13</v>
      </c>
      <c r="I328" s="18">
        <f>Пр.9!J59</f>
        <v>4288.3999999999996</v>
      </c>
      <c r="J328" s="18">
        <f>Пр.9!K59</f>
        <v>0</v>
      </c>
      <c r="K328" s="18">
        <f>Пр.9!L59</f>
        <v>589.79999999999995</v>
      </c>
      <c r="L328" s="18">
        <f>Пр.9!M59</f>
        <v>0</v>
      </c>
      <c r="M328" s="18">
        <f>Пр.9!N59</f>
        <v>4878.2</v>
      </c>
      <c r="N328" s="18">
        <f>Пр.9!O59</f>
        <v>0</v>
      </c>
      <c r="O328" s="18">
        <f>Пр.9!P59</f>
        <v>128</v>
      </c>
      <c r="P328" s="18">
        <f>Пр.9!Q59</f>
        <v>0</v>
      </c>
      <c r="Q328" s="18">
        <f>Пр.9!R59</f>
        <v>133</v>
      </c>
      <c r="R328" s="18">
        <f>Пр.9!S59</f>
        <v>0</v>
      </c>
    </row>
    <row r="329" spans="1:18" x14ac:dyDescent="0.2">
      <c r="A329" s="2" t="s">
        <v>408</v>
      </c>
      <c r="B329" s="5" t="s">
        <v>56</v>
      </c>
      <c r="C329" s="17" t="s">
        <v>58</v>
      </c>
      <c r="D329" s="17" t="s">
        <v>13</v>
      </c>
      <c r="E329" s="6" t="s">
        <v>409</v>
      </c>
      <c r="F329" s="7"/>
      <c r="G329" s="48"/>
      <c r="H329" s="6"/>
      <c r="I329" s="18">
        <f t="shared" ref="I329:R329" si="133">I330+I332</f>
        <v>2287</v>
      </c>
      <c r="J329" s="18">
        <f t="shared" si="133"/>
        <v>0</v>
      </c>
      <c r="K329" s="18">
        <f>K330+K332</f>
        <v>0</v>
      </c>
      <c r="L329" s="18">
        <f>L330+L332</f>
        <v>0</v>
      </c>
      <c r="M329" s="18">
        <f>M330+M332</f>
        <v>2287</v>
      </c>
      <c r="N329" s="18">
        <f>N330+N332</f>
        <v>0</v>
      </c>
      <c r="O329" s="18">
        <f t="shared" si="133"/>
        <v>1932.2</v>
      </c>
      <c r="P329" s="18">
        <f t="shared" si="133"/>
        <v>0</v>
      </c>
      <c r="Q329" s="18">
        <f t="shared" si="133"/>
        <v>2014.9</v>
      </c>
      <c r="R329" s="18">
        <f t="shared" si="133"/>
        <v>0</v>
      </c>
    </row>
    <row r="330" spans="1:18" ht="37.5" x14ac:dyDescent="0.2">
      <c r="A330" s="4" t="s">
        <v>335</v>
      </c>
      <c r="B330" s="5" t="s">
        <v>56</v>
      </c>
      <c r="C330" s="17" t="s">
        <v>58</v>
      </c>
      <c r="D330" s="17" t="s">
        <v>13</v>
      </c>
      <c r="E330" s="6" t="s">
        <v>409</v>
      </c>
      <c r="F330" s="7">
        <v>200</v>
      </c>
      <c r="G330" s="48"/>
      <c r="H330" s="6"/>
      <c r="I330" s="18">
        <f t="shared" ref="I330:R330" si="134">I331</f>
        <v>53</v>
      </c>
      <c r="J330" s="18">
        <f t="shared" si="134"/>
        <v>0</v>
      </c>
      <c r="K330" s="18">
        <f t="shared" si="134"/>
        <v>0</v>
      </c>
      <c r="L330" s="18">
        <f t="shared" si="134"/>
        <v>0</v>
      </c>
      <c r="M330" s="18">
        <f t="shared" si="134"/>
        <v>53</v>
      </c>
      <c r="N330" s="18">
        <f t="shared" si="134"/>
        <v>0</v>
      </c>
      <c r="O330" s="18">
        <f t="shared" si="134"/>
        <v>53</v>
      </c>
      <c r="P330" s="18">
        <f t="shared" si="134"/>
        <v>0</v>
      </c>
      <c r="Q330" s="18">
        <f t="shared" si="134"/>
        <v>53</v>
      </c>
      <c r="R330" s="18">
        <f t="shared" si="134"/>
        <v>0</v>
      </c>
    </row>
    <row r="331" spans="1:18" x14ac:dyDescent="0.2">
      <c r="A331" s="2" t="s">
        <v>23</v>
      </c>
      <c r="B331" s="5" t="s">
        <v>56</v>
      </c>
      <c r="C331" s="17" t="s">
        <v>58</v>
      </c>
      <c r="D331" s="17" t="s">
        <v>13</v>
      </c>
      <c r="E331" s="6" t="s">
        <v>409</v>
      </c>
      <c r="F331" s="7">
        <v>200</v>
      </c>
      <c r="G331" s="5" t="s">
        <v>13</v>
      </c>
      <c r="H331" s="6" t="s">
        <v>53</v>
      </c>
      <c r="I331" s="18">
        <f>Пр.9!J61</f>
        <v>53</v>
      </c>
      <c r="J331" s="18">
        <f>Пр.9!K61</f>
        <v>0</v>
      </c>
      <c r="K331" s="18">
        <f>Пр.9!L61</f>
        <v>0</v>
      </c>
      <c r="L331" s="18">
        <f>Пр.9!M61</f>
        <v>0</v>
      </c>
      <c r="M331" s="18">
        <f>Пр.9!N61</f>
        <v>53</v>
      </c>
      <c r="N331" s="18">
        <f>Пр.9!O61</f>
        <v>0</v>
      </c>
      <c r="O331" s="18">
        <f>Пр.9!P61</f>
        <v>53</v>
      </c>
      <c r="P331" s="18">
        <f>Пр.9!Q61</f>
        <v>0</v>
      </c>
      <c r="Q331" s="18">
        <f>Пр.9!R61</f>
        <v>53</v>
      </c>
      <c r="R331" s="18">
        <f>Пр.9!S61</f>
        <v>0</v>
      </c>
    </row>
    <row r="332" spans="1:18" ht="37.5" x14ac:dyDescent="0.2">
      <c r="A332" s="4" t="s">
        <v>339</v>
      </c>
      <c r="B332" s="5" t="s">
        <v>56</v>
      </c>
      <c r="C332" s="17" t="s">
        <v>58</v>
      </c>
      <c r="D332" s="17" t="s">
        <v>13</v>
      </c>
      <c r="E332" s="6" t="s">
        <v>409</v>
      </c>
      <c r="F332" s="7">
        <v>600</v>
      </c>
      <c r="G332" s="48"/>
      <c r="H332" s="6"/>
      <c r="I332" s="18">
        <f t="shared" ref="I332:R332" si="135">I333</f>
        <v>2234</v>
      </c>
      <c r="J332" s="18">
        <f t="shared" si="135"/>
        <v>0</v>
      </c>
      <c r="K332" s="18">
        <f t="shared" si="135"/>
        <v>0</v>
      </c>
      <c r="L332" s="18">
        <f t="shared" si="135"/>
        <v>0</v>
      </c>
      <c r="M332" s="18">
        <f t="shared" si="135"/>
        <v>2234</v>
      </c>
      <c r="N332" s="18">
        <f t="shared" si="135"/>
        <v>0</v>
      </c>
      <c r="O332" s="18">
        <f t="shared" si="135"/>
        <v>1879.2</v>
      </c>
      <c r="P332" s="18">
        <f t="shared" si="135"/>
        <v>0</v>
      </c>
      <c r="Q332" s="18">
        <f t="shared" si="135"/>
        <v>1961.9</v>
      </c>
      <c r="R332" s="18">
        <f t="shared" si="135"/>
        <v>0</v>
      </c>
    </row>
    <row r="333" spans="1:18" x14ac:dyDescent="0.2">
      <c r="A333" s="2" t="s">
        <v>23</v>
      </c>
      <c r="B333" s="5" t="s">
        <v>56</v>
      </c>
      <c r="C333" s="17" t="s">
        <v>58</v>
      </c>
      <c r="D333" s="17" t="s">
        <v>13</v>
      </c>
      <c r="E333" s="6" t="s">
        <v>409</v>
      </c>
      <c r="F333" s="7">
        <v>600</v>
      </c>
      <c r="G333" s="5" t="s">
        <v>13</v>
      </c>
      <c r="H333" s="6" t="s">
        <v>53</v>
      </c>
      <c r="I333" s="18">
        <f>Пр.9!J62</f>
        <v>2234</v>
      </c>
      <c r="J333" s="18">
        <f>Пр.9!K62</f>
        <v>0</v>
      </c>
      <c r="K333" s="18">
        <f>Пр.9!L62</f>
        <v>0</v>
      </c>
      <c r="L333" s="18">
        <f>Пр.9!M62</f>
        <v>0</v>
      </c>
      <c r="M333" s="18">
        <f>Пр.9!N62</f>
        <v>2234</v>
      </c>
      <c r="N333" s="18">
        <f>Пр.9!O62</f>
        <v>0</v>
      </c>
      <c r="O333" s="18">
        <f>Пр.9!P62</f>
        <v>1879.2</v>
      </c>
      <c r="P333" s="18">
        <f>Пр.9!Q62</f>
        <v>0</v>
      </c>
      <c r="Q333" s="18">
        <f>Пр.9!R62</f>
        <v>1961.9</v>
      </c>
      <c r="R333" s="18">
        <f>Пр.9!S62</f>
        <v>0</v>
      </c>
    </row>
    <row r="334" spans="1:18" ht="37.5" x14ac:dyDescent="0.2">
      <c r="A334" s="4" t="s">
        <v>455</v>
      </c>
      <c r="B334" s="5" t="s">
        <v>56</v>
      </c>
      <c r="C334" s="17" t="s">
        <v>58</v>
      </c>
      <c r="D334" s="17" t="s">
        <v>13</v>
      </c>
      <c r="E334" s="6" t="s">
        <v>106</v>
      </c>
      <c r="F334" s="7"/>
      <c r="G334" s="46"/>
      <c r="H334" s="45"/>
      <c r="I334" s="18">
        <f t="shared" ref="I334:R335" si="136">I335</f>
        <v>1338.6</v>
      </c>
      <c r="J334" s="18">
        <f t="shared" si="136"/>
        <v>0</v>
      </c>
      <c r="K334" s="18">
        <f t="shared" si="136"/>
        <v>0</v>
      </c>
      <c r="L334" s="18">
        <f t="shared" si="136"/>
        <v>0</v>
      </c>
      <c r="M334" s="18">
        <f t="shared" si="136"/>
        <v>1338.6</v>
      </c>
      <c r="N334" s="18">
        <f t="shared" si="136"/>
        <v>0</v>
      </c>
      <c r="O334" s="18">
        <f t="shared" si="136"/>
        <v>651.20000000000005</v>
      </c>
      <c r="P334" s="18">
        <f t="shared" si="136"/>
        <v>0</v>
      </c>
      <c r="Q334" s="18">
        <f t="shared" si="136"/>
        <v>779</v>
      </c>
      <c r="R334" s="18">
        <f t="shared" si="136"/>
        <v>0</v>
      </c>
    </row>
    <row r="335" spans="1:18" ht="37.5" x14ac:dyDescent="0.2">
      <c r="A335" s="4" t="s">
        <v>335</v>
      </c>
      <c r="B335" s="5" t="s">
        <v>56</v>
      </c>
      <c r="C335" s="17" t="s">
        <v>58</v>
      </c>
      <c r="D335" s="17" t="s">
        <v>13</v>
      </c>
      <c r="E335" s="6" t="s">
        <v>106</v>
      </c>
      <c r="F335" s="7">
        <v>200</v>
      </c>
      <c r="G335" s="46"/>
      <c r="H335" s="45"/>
      <c r="I335" s="18">
        <f t="shared" si="136"/>
        <v>1338.6</v>
      </c>
      <c r="J335" s="18">
        <f t="shared" si="136"/>
        <v>0</v>
      </c>
      <c r="K335" s="18">
        <f t="shared" si="136"/>
        <v>0</v>
      </c>
      <c r="L335" s="18">
        <f t="shared" si="136"/>
        <v>0</v>
      </c>
      <c r="M335" s="18">
        <f t="shared" si="136"/>
        <v>1338.6</v>
      </c>
      <c r="N335" s="18">
        <f t="shared" si="136"/>
        <v>0</v>
      </c>
      <c r="O335" s="18">
        <f t="shared" si="136"/>
        <v>651.20000000000005</v>
      </c>
      <c r="P335" s="18">
        <f t="shared" si="136"/>
        <v>0</v>
      </c>
      <c r="Q335" s="18">
        <f t="shared" si="136"/>
        <v>779</v>
      </c>
      <c r="R335" s="18">
        <f t="shared" si="136"/>
        <v>0</v>
      </c>
    </row>
    <row r="336" spans="1:18" x14ac:dyDescent="0.2">
      <c r="A336" s="2" t="s">
        <v>36</v>
      </c>
      <c r="B336" s="5" t="s">
        <v>56</v>
      </c>
      <c r="C336" s="17" t="s">
        <v>58</v>
      </c>
      <c r="D336" s="17" t="s">
        <v>13</v>
      </c>
      <c r="E336" s="6" t="s">
        <v>106</v>
      </c>
      <c r="F336" s="7">
        <v>200</v>
      </c>
      <c r="G336" s="46" t="s">
        <v>35</v>
      </c>
      <c r="H336" s="45" t="s">
        <v>13</v>
      </c>
      <c r="I336" s="18">
        <f>Пр.9!J162</f>
        <v>1338.6</v>
      </c>
      <c r="J336" s="18">
        <f>Пр.9!K162</f>
        <v>0</v>
      </c>
      <c r="K336" s="18">
        <f>Пр.9!L162</f>
        <v>0</v>
      </c>
      <c r="L336" s="18">
        <f>Пр.9!M162</f>
        <v>0</v>
      </c>
      <c r="M336" s="18">
        <f>Пр.9!N162</f>
        <v>1338.6</v>
      </c>
      <c r="N336" s="18">
        <f>Пр.9!O162</f>
        <v>0</v>
      </c>
      <c r="O336" s="18">
        <f>Пр.9!P162</f>
        <v>651.20000000000005</v>
      </c>
      <c r="P336" s="18">
        <f>Пр.9!Q162</f>
        <v>0</v>
      </c>
      <c r="Q336" s="18">
        <f>Пр.9!R162</f>
        <v>779</v>
      </c>
      <c r="R336" s="18">
        <f>Пр.9!S162</f>
        <v>0</v>
      </c>
    </row>
    <row r="337" spans="1:19" ht="37.5" x14ac:dyDescent="0.2">
      <c r="A337" s="4" t="s">
        <v>451</v>
      </c>
      <c r="B337" s="5" t="s">
        <v>56</v>
      </c>
      <c r="C337" s="17" t="s">
        <v>58</v>
      </c>
      <c r="D337" s="17" t="s">
        <v>13</v>
      </c>
      <c r="E337" s="6" t="s">
        <v>107</v>
      </c>
      <c r="F337" s="7"/>
      <c r="G337" s="46"/>
      <c r="H337" s="45"/>
      <c r="I337" s="18">
        <f t="shared" ref="I337:R338" si="137">I338</f>
        <v>1263.8</v>
      </c>
      <c r="J337" s="18">
        <f t="shared" si="137"/>
        <v>0</v>
      </c>
      <c r="K337" s="18">
        <f t="shared" si="137"/>
        <v>0</v>
      </c>
      <c r="L337" s="18">
        <f t="shared" si="137"/>
        <v>0</v>
      </c>
      <c r="M337" s="18">
        <f t="shared" si="137"/>
        <v>1263.8</v>
      </c>
      <c r="N337" s="18">
        <f t="shared" si="137"/>
        <v>0</v>
      </c>
      <c r="O337" s="18">
        <f t="shared" si="137"/>
        <v>1265</v>
      </c>
      <c r="P337" s="18">
        <f t="shared" si="137"/>
        <v>0</v>
      </c>
      <c r="Q337" s="18">
        <f t="shared" si="137"/>
        <v>1275</v>
      </c>
      <c r="R337" s="18">
        <f t="shared" si="137"/>
        <v>0</v>
      </c>
    </row>
    <row r="338" spans="1:19" ht="37.5" x14ac:dyDescent="0.2">
      <c r="A338" s="4" t="s">
        <v>335</v>
      </c>
      <c r="B338" s="5" t="s">
        <v>56</v>
      </c>
      <c r="C338" s="17" t="s">
        <v>58</v>
      </c>
      <c r="D338" s="17" t="s">
        <v>13</v>
      </c>
      <c r="E338" s="6" t="s">
        <v>107</v>
      </c>
      <c r="F338" s="7">
        <v>200</v>
      </c>
      <c r="G338" s="46"/>
      <c r="H338" s="45"/>
      <c r="I338" s="18">
        <f t="shared" si="137"/>
        <v>1263.8</v>
      </c>
      <c r="J338" s="18">
        <f t="shared" si="137"/>
        <v>0</v>
      </c>
      <c r="K338" s="18">
        <f t="shared" si="137"/>
        <v>0</v>
      </c>
      <c r="L338" s="18">
        <f t="shared" si="137"/>
        <v>0</v>
      </c>
      <c r="M338" s="18">
        <f t="shared" si="137"/>
        <v>1263.8</v>
      </c>
      <c r="N338" s="18">
        <f t="shared" si="137"/>
        <v>0</v>
      </c>
      <c r="O338" s="18">
        <f t="shared" si="137"/>
        <v>1265</v>
      </c>
      <c r="P338" s="18">
        <f t="shared" si="137"/>
        <v>0</v>
      </c>
      <c r="Q338" s="18">
        <f t="shared" si="137"/>
        <v>1275</v>
      </c>
      <c r="R338" s="18">
        <f t="shared" si="137"/>
        <v>0</v>
      </c>
    </row>
    <row r="339" spans="1:19" x14ac:dyDescent="0.2">
      <c r="A339" s="2" t="s">
        <v>36</v>
      </c>
      <c r="B339" s="5" t="s">
        <v>56</v>
      </c>
      <c r="C339" s="17" t="s">
        <v>58</v>
      </c>
      <c r="D339" s="17" t="s">
        <v>13</v>
      </c>
      <c r="E339" s="6" t="s">
        <v>107</v>
      </c>
      <c r="F339" s="7">
        <v>200</v>
      </c>
      <c r="G339" s="46" t="s">
        <v>35</v>
      </c>
      <c r="H339" s="45" t="s">
        <v>13</v>
      </c>
      <c r="I339" s="18">
        <f>Пр.9!J164</f>
        <v>1263.8</v>
      </c>
      <c r="J339" s="18">
        <f>Пр.9!K164</f>
        <v>0</v>
      </c>
      <c r="K339" s="18">
        <f>Пр.9!L164</f>
        <v>0</v>
      </c>
      <c r="L339" s="18">
        <f>Пр.9!M164</f>
        <v>0</v>
      </c>
      <c r="M339" s="18">
        <f>Пр.9!N164</f>
        <v>1263.8</v>
      </c>
      <c r="N339" s="18">
        <f>Пр.9!O164</f>
        <v>0</v>
      </c>
      <c r="O339" s="18">
        <f>Пр.9!P164</f>
        <v>1265</v>
      </c>
      <c r="P339" s="18">
        <f>Пр.9!Q164</f>
        <v>0</v>
      </c>
      <c r="Q339" s="18">
        <f>Пр.9!R164</f>
        <v>1275</v>
      </c>
      <c r="R339" s="18">
        <f>Пр.9!S164</f>
        <v>0</v>
      </c>
    </row>
    <row r="340" spans="1:19" ht="37.5" x14ac:dyDescent="0.2">
      <c r="A340" s="4" t="s">
        <v>445</v>
      </c>
      <c r="B340" s="5" t="s">
        <v>56</v>
      </c>
      <c r="C340" s="17" t="s">
        <v>58</v>
      </c>
      <c r="D340" s="17" t="s">
        <v>13</v>
      </c>
      <c r="E340" s="6" t="s">
        <v>108</v>
      </c>
      <c r="F340" s="7"/>
      <c r="G340" s="46"/>
      <c r="H340" s="45"/>
      <c r="I340" s="18">
        <f t="shared" ref="I340:R341" si="138">I341</f>
        <v>1939.7</v>
      </c>
      <c r="J340" s="18">
        <f t="shared" si="138"/>
        <v>0</v>
      </c>
      <c r="K340" s="18">
        <f t="shared" si="138"/>
        <v>556</v>
      </c>
      <c r="L340" s="18">
        <f t="shared" si="138"/>
        <v>0</v>
      </c>
      <c r="M340" s="18">
        <f t="shared" si="138"/>
        <v>2495.6999999999998</v>
      </c>
      <c r="N340" s="18">
        <f t="shared" si="138"/>
        <v>0</v>
      </c>
      <c r="O340" s="18">
        <f t="shared" si="138"/>
        <v>1537.2</v>
      </c>
      <c r="P340" s="18">
        <f t="shared" si="138"/>
        <v>0</v>
      </c>
      <c r="Q340" s="18">
        <f t="shared" si="138"/>
        <v>1632.2</v>
      </c>
      <c r="R340" s="18">
        <f t="shared" si="138"/>
        <v>0</v>
      </c>
    </row>
    <row r="341" spans="1:19" ht="37.5" x14ac:dyDescent="0.2">
      <c r="A341" s="4" t="s">
        <v>335</v>
      </c>
      <c r="B341" s="5" t="s">
        <v>56</v>
      </c>
      <c r="C341" s="17" t="s">
        <v>58</v>
      </c>
      <c r="D341" s="17" t="s">
        <v>13</v>
      </c>
      <c r="E341" s="6" t="s">
        <v>108</v>
      </c>
      <c r="F341" s="7">
        <v>200</v>
      </c>
      <c r="G341" s="46"/>
      <c r="H341" s="45"/>
      <c r="I341" s="18">
        <f t="shared" si="138"/>
        <v>1939.7</v>
      </c>
      <c r="J341" s="18">
        <f t="shared" si="138"/>
        <v>0</v>
      </c>
      <c r="K341" s="18">
        <f t="shared" si="138"/>
        <v>556</v>
      </c>
      <c r="L341" s="18">
        <f t="shared" si="138"/>
        <v>0</v>
      </c>
      <c r="M341" s="18">
        <f t="shared" si="138"/>
        <v>2495.6999999999998</v>
      </c>
      <c r="N341" s="18">
        <f t="shared" si="138"/>
        <v>0</v>
      </c>
      <c r="O341" s="18">
        <f t="shared" si="138"/>
        <v>1537.2</v>
      </c>
      <c r="P341" s="18">
        <f t="shared" si="138"/>
        <v>0</v>
      </c>
      <c r="Q341" s="18">
        <f t="shared" si="138"/>
        <v>1632.2</v>
      </c>
      <c r="R341" s="18">
        <f t="shared" si="138"/>
        <v>0</v>
      </c>
    </row>
    <row r="342" spans="1:19" x14ac:dyDescent="0.2">
      <c r="A342" s="4" t="s">
        <v>37</v>
      </c>
      <c r="B342" s="5" t="s">
        <v>56</v>
      </c>
      <c r="C342" s="17" t="s">
        <v>58</v>
      </c>
      <c r="D342" s="17" t="s">
        <v>13</v>
      </c>
      <c r="E342" s="6" t="s">
        <v>108</v>
      </c>
      <c r="F342" s="7">
        <v>200</v>
      </c>
      <c r="G342" s="46" t="s">
        <v>35</v>
      </c>
      <c r="H342" s="45" t="s">
        <v>38</v>
      </c>
      <c r="I342" s="18">
        <f>Пр.9!J190</f>
        <v>1939.7</v>
      </c>
      <c r="J342" s="18">
        <f>Пр.9!K190</f>
        <v>0</v>
      </c>
      <c r="K342" s="18">
        <f>Пр.9!L190</f>
        <v>556</v>
      </c>
      <c r="L342" s="18">
        <f>Пр.9!M190</f>
        <v>0</v>
      </c>
      <c r="M342" s="18">
        <f>Пр.9!N190</f>
        <v>2495.6999999999998</v>
      </c>
      <c r="N342" s="18">
        <f>Пр.9!O190</f>
        <v>0</v>
      </c>
      <c r="O342" s="18">
        <f>Пр.9!P190</f>
        <v>1537.2</v>
      </c>
      <c r="P342" s="18">
        <f>Пр.9!Q190</f>
        <v>0</v>
      </c>
      <c r="Q342" s="18">
        <f>Пр.9!R190</f>
        <v>1632.2</v>
      </c>
      <c r="R342" s="18">
        <f>Пр.9!S190</f>
        <v>0</v>
      </c>
    </row>
    <row r="343" spans="1:19" ht="22.5" customHeight="1" x14ac:dyDescent="0.2">
      <c r="A343" s="4" t="s">
        <v>122</v>
      </c>
      <c r="B343" s="5" t="s">
        <v>56</v>
      </c>
      <c r="C343" s="17" t="s">
        <v>58</v>
      </c>
      <c r="D343" s="17" t="s">
        <v>13</v>
      </c>
      <c r="E343" s="6" t="s">
        <v>109</v>
      </c>
      <c r="F343" s="7"/>
      <c r="G343" s="5"/>
      <c r="H343" s="6"/>
      <c r="I343" s="18">
        <f t="shared" ref="I343:R344" si="139">I344</f>
        <v>685.7</v>
      </c>
      <c r="J343" s="18">
        <f t="shared" si="139"/>
        <v>0</v>
      </c>
      <c r="K343" s="18">
        <f t="shared" si="139"/>
        <v>0</v>
      </c>
      <c r="L343" s="18">
        <f t="shared" si="139"/>
        <v>0</v>
      </c>
      <c r="M343" s="18">
        <f t="shared" si="139"/>
        <v>685.7</v>
      </c>
      <c r="N343" s="18">
        <f t="shared" si="139"/>
        <v>0</v>
      </c>
      <c r="O343" s="18">
        <f t="shared" si="139"/>
        <v>497.5</v>
      </c>
      <c r="P343" s="18">
        <f t="shared" si="139"/>
        <v>0</v>
      </c>
      <c r="Q343" s="18">
        <f t="shared" si="139"/>
        <v>502.2</v>
      </c>
      <c r="R343" s="18">
        <f t="shared" si="139"/>
        <v>0</v>
      </c>
    </row>
    <row r="344" spans="1:19" ht="37.5" x14ac:dyDescent="0.2">
      <c r="A344" s="4" t="s">
        <v>335</v>
      </c>
      <c r="B344" s="5" t="s">
        <v>56</v>
      </c>
      <c r="C344" s="17" t="s">
        <v>58</v>
      </c>
      <c r="D344" s="17" t="s">
        <v>13</v>
      </c>
      <c r="E344" s="6" t="s">
        <v>109</v>
      </c>
      <c r="F344" s="7">
        <v>200</v>
      </c>
      <c r="G344" s="5"/>
      <c r="H344" s="6"/>
      <c r="I344" s="18">
        <f t="shared" si="139"/>
        <v>685.7</v>
      </c>
      <c r="J344" s="18">
        <f t="shared" si="139"/>
        <v>0</v>
      </c>
      <c r="K344" s="18">
        <f t="shared" si="139"/>
        <v>0</v>
      </c>
      <c r="L344" s="18">
        <f t="shared" si="139"/>
        <v>0</v>
      </c>
      <c r="M344" s="18">
        <f t="shared" si="139"/>
        <v>685.7</v>
      </c>
      <c r="N344" s="18">
        <f t="shared" si="139"/>
        <v>0</v>
      </c>
      <c r="O344" s="18">
        <f t="shared" si="139"/>
        <v>497.5</v>
      </c>
      <c r="P344" s="18">
        <f t="shared" si="139"/>
        <v>0</v>
      </c>
      <c r="Q344" s="18">
        <f t="shared" si="139"/>
        <v>502.2</v>
      </c>
      <c r="R344" s="18">
        <f t="shared" si="139"/>
        <v>0</v>
      </c>
    </row>
    <row r="345" spans="1:19" x14ac:dyDescent="0.2">
      <c r="A345" s="4" t="s">
        <v>39</v>
      </c>
      <c r="B345" s="5" t="s">
        <v>56</v>
      </c>
      <c r="C345" s="17" t="s">
        <v>58</v>
      </c>
      <c r="D345" s="17" t="s">
        <v>13</v>
      </c>
      <c r="E345" s="6" t="s">
        <v>109</v>
      </c>
      <c r="F345" s="7">
        <v>200</v>
      </c>
      <c r="G345" s="5" t="s">
        <v>35</v>
      </c>
      <c r="H345" s="6" t="s">
        <v>16</v>
      </c>
      <c r="I345" s="18">
        <f>Пр.9!J230</f>
        <v>685.7</v>
      </c>
      <c r="J345" s="18">
        <f>Пр.9!K230</f>
        <v>0</v>
      </c>
      <c r="K345" s="18">
        <f>Пр.9!L230</f>
        <v>0</v>
      </c>
      <c r="L345" s="18">
        <f>Пр.9!M230</f>
        <v>0</v>
      </c>
      <c r="M345" s="18">
        <f>Пр.9!N230</f>
        <v>685.7</v>
      </c>
      <c r="N345" s="18">
        <f>Пр.9!O230</f>
        <v>0</v>
      </c>
      <c r="O345" s="18">
        <f>Пр.9!P230</f>
        <v>497.5</v>
      </c>
      <c r="P345" s="18">
        <f>Пр.9!Q230</f>
        <v>0</v>
      </c>
      <c r="Q345" s="18">
        <f>Пр.9!R230</f>
        <v>502.2</v>
      </c>
      <c r="R345" s="18">
        <f>Пр.9!S230</f>
        <v>0</v>
      </c>
    </row>
    <row r="346" spans="1:19" x14ac:dyDescent="0.2">
      <c r="A346" s="4" t="s">
        <v>449</v>
      </c>
      <c r="B346" s="5" t="s">
        <v>56</v>
      </c>
      <c r="C346" s="17" t="s">
        <v>58</v>
      </c>
      <c r="D346" s="17" t="s">
        <v>13</v>
      </c>
      <c r="E346" s="6" t="s">
        <v>110</v>
      </c>
      <c r="F346" s="7"/>
      <c r="G346" s="5"/>
      <c r="H346" s="6"/>
      <c r="I346" s="18">
        <f t="shared" ref="I346:R347" si="140">I347</f>
        <v>12442.7</v>
      </c>
      <c r="J346" s="18">
        <f t="shared" si="140"/>
        <v>0</v>
      </c>
      <c r="K346" s="18">
        <f t="shared" si="140"/>
        <v>0</v>
      </c>
      <c r="L346" s="18">
        <f t="shared" si="140"/>
        <v>0</v>
      </c>
      <c r="M346" s="18">
        <f t="shared" si="140"/>
        <v>12442.7</v>
      </c>
      <c r="N346" s="18">
        <f t="shared" si="140"/>
        <v>0</v>
      </c>
      <c r="O346" s="18">
        <f t="shared" si="140"/>
        <v>1252.4000000000001</v>
      </c>
      <c r="P346" s="18">
        <f t="shared" si="140"/>
        <v>0</v>
      </c>
      <c r="Q346" s="18">
        <f t="shared" si="140"/>
        <v>680</v>
      </c>
      <c r="R346" s="18">
        <f t="shared" si="140"/>
        <v>0</v>
      </c>
    </row>
    <row r="347" spans="1:19" ht="37.5" x14ac:dyDescent="0.2">
      <c r="A347" s="4" t="s">
        <v>335</v>
      </c>
      <c r="B347" s="5" t="s">
        <v>56</v>
      </c>
      <c r="C347" s="17" t="s">
        <v>58</v>
      </c>
      <c r="D347" s="17" t="s">
        <v>13</v>
      </c>
      <c r="E347" s="6" t="s">
        <v>110</v>
      </c>
      <c r="F347" s="7">
        <v>200</v>
      </c>
      <c r="G347" s="5"/>
      <c r="H347" s="6"/>
      <c r="I347" s="18">
        <f t="shared" si="140"/>
        <v>12442.7</v>
      </c>
      <c r="J347" s="18">
        <f t="shared" si="140"/>
        <v>0</v>
      </c>
      <c r="K347" s="18">
        <f t="shared" si="140"/>
        <v>0</v>
      </c>
      <c r="L347" s="18">
        <f t="shared" si="140"/>
        <v>0</v>
      </c>
      <c r="M347" s="18">
        <f t="shared" si="140"/>
        <v>12442.7</v>
      </c>
      <c r="N347" s="18">
        <f t="shared" si="140"/>
        <v>0</v>
      </c>
      <c r="O347" s="18">
        <f t="shared" si="140"/>
        <v>1252.4000000000001</v>
      </c>
      <c r="P347" s="18">
        <f t="shared" si="140"/>
        <v>0</v>
      </c>
      <c r="Q347" s="18">
        <f t="shared" si="140"/>
        <v>680</v>
      </c>
      <c r="R347" s="18">
        <f t="shared" si="140"/>
        <v>0</v>
      </c>
    </row>
    <row r="348" spans="1:19" x14ac:dyDescent="0.2">
      <c r="A348" s="4" t="s">
        <v>39</v>
      </c>
      <c r="B348" s="5" t="s">
        <v>56</v>
      </c>
      <c r="C348" s="17" t="s">
        <v>58</v>
      </c>
      <c r="D348" s="17" t="s">
        <v>13</v>
      </c>
      <c r="E348" s="6" t="s">
        <v>110</v>
      </c>
      <c r="F348" s="7">
        <v>200</v>
      </c>
      <c r="G348" s="5" t="s">
        <v>35</v>
      </c>
      <c r="H348" s="6" t="s">
        <v>16</v>
      </c>
      <c r="I348" s="18">
        <f>Пр.9!J232</f>
        <v>12442.7</v>
      </c>
      <c r="J348" s="18">
        <f>Пр.9!K232</f>
        <v>0</v>
      </c>
      <c r="K348" s="18">
        <f>Пр.9!L232</f>
        <v>0</v>
      </c>
      <c r="L348" s="18">
        <f>Пр.9!M232</f>
        <v>0</v>
      </c>
      <c r="M348" s="18">
        <f>Пр.9!N232</f>
        <v>12442.7</v>
      </c>
      <c r="N348" s="18">
        <f>Пр.9!O232</f>
        <v>0</v>
      </c>
      <c r="O348" s="18">
        <f>Пр.9!P232</f>
        <v>1252.4000000000001</v>
      </c>
      <c r="P348" s="18">
        <f>Пр.9!Q232</f>
        <v>0</v>
      </c>
      <c r="Q348" s="18">
        <f>Пр.9!R232</f>
        <v>680</v>
      </c>
      <c r="R348" s="18">
        <f>Пр.9!S232</f>
        <v>0</v>
      </c>
    </row>
    <row r="349" spans="1:19" ht="150" x14ac:dyDescent="0.2">
      <c r="A349" s="4" t="s">
        <v>443</v>
      </c>
      <c r="B349" s="5" t="s">
        <v>56</v>
      </c>
      <c r="C349" s="17" t="s">
        <v>58</v>
      </c>
      <c r="D349" s="17" t="s">
        <v>13</v>
      </c>
      <c r="E349" s="6" t="s">
        <v>442</v>
      </c>
      <c r="F349" s="7"/>
      <c r="G349" s="5"/>
      <c r="H349" s="6"/>
      <c r="I349" s="18">
        <f t="shared" ref="I349:R350" si="141">I350</f>
        <v>300</v>
      </c>
      <c r="J349" s="18">
        <f t="shared" si="141"/>
        <v>0</v>
      </c>
      <c r="K349" s="18">
        <f t="shared" si="141"/>
        <v>0</v>
      </c>
      <c r="L349" s="18">
        <f t="shared" si="141"/>
        <v>0</v>
      </c>
      <c r="M349" s="18">
        <f t="shared" si="141"/>
        <v>300</v>
      </c>
      <c r="N349" s="18">
        <f t="shared" si="141"/>
        <v>0</v>
      </c>
      <c r="O349" s="18">
        <f t="shared" si="141"/>
        <v>0</v>
      </c>
      <c r="P349" s="18">
        <f t="shared" si="141"/>
        <v>0</v>
      </c>
      <c r="Q349" s="18">
        <f t="shared" si="141"/>
        <v>0</v>
      </c>
      <c r="R349" s="18">
        <f t="shared" si="141"/>
        <v>0</v>
      </c>
    </row>
    <row r="350" spans="1:19" ht="37.5" x14ac:dyDescent="0.2">
      <c r="A350" s="4" t="s">
        <v>335</v>
      </c>
      <c r="B350" s="5" t="s">
        <v>56</v>
      </c>
      <c r="C350" s="17" t="s">
        <v>58</v>
      </c>
      <c r="D350" s="17" t="s">
        <v>13</v>
      </c>
      <c r="E350" s="6" t="s">
        <v>442</v>
      </c>
      <c r="F350" s="7">
        <v>200</v>
      </c>
      <c r="G350" s="5"/>
      <c r="H350" s="6"/>
      <c r="I350" s="18">
        <f t="shared" si="141"/>
        <v>300</v>
      </c>
      <c r="J350" s="18">
        <f t="shared" si="141"/>
        <v>0</v>
      </c>
      <c r="K350" s="18">
        <f t="shared" si="141"/>
        <v>0</v>
      </c>
      <c r="L350" s="18">
        <f t="shared" si="141"/>
        <v>0</v>
      </c>
      <c r="M350" s="18">
        <f t="shared" si="141"/>
        <v>300</v>
      </c>
      <c r="N350" s="18">
        <f t="shared" si="141"/>
        <v>0</v>
      </c>
      <c r="O350" s="18">
        <f t="shared" si="141"/>
        <v>0</v>
      </c>
      <c r="P350" s="18">
        <f t="shared" si="141"/>
        <v>0</v>
      </c>
      <c r="Q350" s="18">
        <f t="shared" si="141"/>
        <v>0</v>
      </c>
      <c r="R350" s="18">
        <f t="shared" si="141"/>
        <v>0</v>
      </c>
    </row>
    <row r="351" spans="1:19" x14ac:dyDescent="0.2">
      <c r="A351" s="4" t="s">
        <v>32</v>
      </c>
      <c r="B351" s="5" t="s">
        <v>56</v>
      </c>
      <c r="C351" s="17" t="s">
        <v>58</v>
      </c>
      <c r="D351" s="17" t="s">
        <v>13</v>
      </c>
      <c r="E351" s="6" t="s">
        <v>442</v>
      </c>
      <c r="F351" s="7">
        <v>200</v>
      </c>
      <c r="G351" s="48" t="s">
        <v>17</v>
      </c>
      <c r="H351" s="6" t="s">
        <v>33</v>
      </c>
      <c r="I351" s="18">
        <f>Пр.9!J135</f>
        <v>300</v>
      </c>
      <c r="J351" s="18">
        <f>Пр.9!K135</f>
        <v>0</v>
      </c>
      <c r="K351" s="18">
        <f>Пр.9!L135</f>
        <v>0</v>
      </c>
      <c r="L351" s="18">
        <f>Пр.9!M135</f>
        <v>0</v>
      </c>
      <c r="M351" s="18">
        <f>Пр.9!N135</f>
        <v>300</v>
      </c>
      <c r="N351" s="18">
        <f>Пр.9!O135</f>
        <v>0</v>
      </c>
      <c r="O351" s="18">
        <f>Пр.9!P135</f>
        <v>0</v>
      </c>
      <c r="P351" s="18">
        <f>Пр.9!Q135</f>
        <v>0</v>
      </c>
      <c r="Q351" s="18">
        <f>Пр.9!R135</f>
        <v>0</v>
      </c>
      <c r="R351" s="18">
        <f>Пр.9!S135</f>
        <v>0</v>
      </c>
    </row>
    <row r="352" spans="1:19" s="34" customFormat="1" ht="37.5" x14ac:dyDescent="0.2">
      <c r="A352" s="2" t="s">
        <v>112</v>
      </c>
      <c r="B352" s="5" t="s">
        <v>56</v>
      </c>
      <c r="C352" s="17" t="s">
        <v>58</v>
      </c>
      <c r="D352" s="17" t="s">
        <v>13</v>
      </c>
      <c r="E352" s="6" t="s">
        <v>113</v>
      </c>
      <c r="F352" s="7"/>
      <c r="G352" s="48"/>
      <c r="H352" s="6"/>
      <c r="I352" s="18">
        <f t="shared" ref="I352:R353" si="142">I353</f>
        <v>3000</v>
      </c>
      <c r="J352" s="18">
        <f t="shared" si="142"/>
        <v>0</v>
      </c>
      <c r="K352" s="18">
        <f t="shared" si="142"/>
        <v>0</v>
      </c>
      <c r="L352" s="18">
        <f t="shared" si="142"/>
        <v>0</v>
      </c>
      <c r="M352" s="18">
        <f t="shared" si="142"/>
        <v>3000</v>
      </c>
      <c r="N352" s="18">
        <f t="shared" si="142"/>
        <v>0</v>
      </c>
      <c r="O352" s="18">
        <f t="shared" si="142"/>
        <v>3000</v>
      </c>
      <c r="P352" s="18">
        <f t="shared" si="142"/>
        <v>0</v>
      </c>
      <c r="Q352" s="18">
        <f t="shared" si="142"/>
        <v>3000</v>
      </c>
      <c r="R352" s="18">
        <f t="shared" si="142"/>
        <v>0</v>
      </c>
      <c r="S352" s="265"/>
    </row>
    <row r="353" spans="1:19" s="34" customFormat="1" x14ac:dyDescent="0.2">
      <c r="A353" s="2" t="s">
        <v>340</v>
      </c>
      <c r="B353" s="5" t="s">
        <v>56</v>
      </c>
      <c r="C353" s="17" t="s">
        <v>58</v>
      </c>
      <c r="D353" s="17" t="s">
        <v>13</v>
      </c>
      <c r="E353" s="6" t="s">
        <v>113</v>
      </c>
      <c r="F353" s="7">
        <v>800</v>
      </c>
      <c r="G353" s="48"/>
      <c r="H353" s="6"/>
      <c r="I353" s="18">
        <f t="shared" si="142"/>
        <v>3000</v>
      </c>
      <c r="J353" s="18">
        <f t="shared" si="142"/>
        <v>0</v>
      </c>
      <c r="K353" s="18">
        <f t="shared" si="142"/>
        <v>0</v>
      </c>
      <c r="L353" s="18">
        <f t="shared" si="142"/>
        <v>0</v>
      </c>
      <c r="M353" s="18">
        <f t="shared" si="142"/>
        <v>3000</v>
      </c>
      <c r="N353" s="18">
        <f t="shared" si="142"/>
        <v>0</v>
      </c>
      <c r="O353" s="18">
        <f t="shared" si="142"/>
        <v>3000</v>
      </c>
      <c r="P353" s="18">
        <f t="shared" si="142"/>
        <v>0</v>
      </c>
      <c r="Q353" s="18">
        <f t="shared" si="142"/>
        <v>3000</v>
      </c>
      <c r="R353" s="18">
        <f t="shared" si="142"/>
        <v>0</v>
      </c>
      <c r="S353" s="265"/>
    </row>
    <row r="354" spans="1:19" s="34" customFormat="1" x14ac:dyDescent="0.2">
      <c r="A354" s="2" t="s">
        <v>62</v>
      </c>
      <c r="B354" s="5" t="s">
        <v>56</v>
      </c>
      <c r="C354" s="17" t="s">
        <v>58</v>
      </c>
      <c r="D354" s="17" t="s">
        <v>13</v>
      </c>
      <c r="E354" s="6" t="s">
        <v>113</v>
      </c>
      <c r="F354" s="7">
        <v>800</v>
      </c>
      <c r="G354" s="48" t="s">
        <v>13</v>
      </c>
      <c r="H354" s="6" t="s">
        <v>22</v>
      </c>
      <c r="I354" s="18">
        <f>Пр.9!J348</f>
        <v>3000</v>
      </c>
      <c r="J354" s="18">
        <f>Пр.9!K348</f>
        <v>0</v>
      </c>
      <c r="K354" s="18">
        <f>Пр.9!L348</f>
        <v>0</v>
      </c>
      <c r="L354" s="18">
        <f>Пр.9!M348</f>
        <v>0</v>
      </c>
      <c r="M354" s="18">
        <f>Пр.9!N348</f>
        <v>3000</v>
      </c>
      <c r="N354" s="18">
        <f>Пр.9!O348</f>
        <v>0</v>
      </c>
      <c r="O354" s="18">
        <f>Пр.9!P348</f>
        <v>3000</v>
      </c>
      <c r="P354" s="18">
        <f>Пр.9!Q348</f>
        <v>0</v>
      </c>
      <c r="Q354" s="18">
        <f>Пр.9!R348</f>
        <v>3000</v>
      </c>
      <c r="R354" s="18">
        <f>Пр.9!S348</f>
        <v>0</v>
      </c>
      <c r="S354" s="265"/>
    </row>
    <row r="355" spans="1:19" ht="37.5" x14ac:dyDescent="0.2">
      <c r="A355" s="2" t="s">
        <v>431</v>
      </c>
      <c r="B355" s="5" t="s">
        <v>56</v>
      </c>
      <c r="C355" s="17" t="s">
        <v>58</v>
      </c>
      <c r="D355" s="17" t="s">
        <v>13</v>
      </c>
      <c r="E355" s="6" t="s">
        <v>146</v>
      </c>
      <c r="F355" s="7"/>
      <c r="G355" s="5"/>
      <c r="H355" s="6"/>
      <c r="I355" s="18">
        <f t="shared" ref="I355:R356" si="143">I356</f>
        <v>300</v>
      </c>
      <c r="J355" s="18">
        <f t="shared" si="143"/>
        <v>0</v>
      </c>
      <c r="K355" s="18">
        <f t="shared" si="143"/>
        <v>0</v>
      </c>
      <c r="L355" s="18">
        <f t="shared" si="143"/>
        <v>0</v>
      </c>
      <c r="M355" s="18">
        <f t="shared" si="143"/>
        <v>300</v>
      </c>
      <c r="N355" s="18">
        <f t="shared" si="143"/>
        <v>0</v>
      </c>
      <c r="O355" s="18">
        <f t="shared" si="143"/>
        <v>300</v>
      </c>
      <c r="P355" s="18">
        <f t="shared" si="143"/>
        <v>0</v>
      </c>
      <c r="Q355" s="18">
        <f t="shared" si="143"/>
        <v>300</v>
      </c>
      <c r="R355" s="18">
        <f t="shared" si="143"/>
        <v>0</v>
      </c>
    </row>
    <row r="356" spans="1:19" ht="37.5" x14ac:dyDescent="0.2">
      <c r="A356" s="4" t="s">
        <v>335</v>
      </c>
      <c r="B356" s="5" t="s">
        <v>56</v>
      </c>
      <c r="C356" s="17" t="s">
        <v>58</v>
      </c>
      <c r="D356" s="17" t="s">
        <v>13</v>
      </c>
      <c r="E356" s="6" t="s">
        <v>146</v>
      </c>
      <c r="F356" s="7">
        <v>200</v>
      </c>
      <c r="G356" s="5"/>
      <c r="H356" s="6"/>
      <c r="I356" s="18">
        <f t="shared" si="143"/>
        <v>300</v>
      </c>
      <c r="J356" s="18">
        <f t="shared" si="143"/>
        <v>0</v>
      </c>
      <c r="K356" s="18">
        <f t="shared" si="143"/>
        <v>0</v>
      </c>
      <c r="L356" s="18">
        <f t="shared" si="143"/>
        <v>0</v>
      </c>
      <c r="M356" s="18">
        <f t="shared" si="143"/>
        <v>300</v>
      </c>
      <c r="N356" s="18">
        <f t="shared" si="143"/>
        <v>0</v>
      </c>
      <c r="O356" s="18">
        <f t="shared" si="143"/>
        <v>300</v>
      </c>
      <c r="P356" s="18">
        <f t="shared" si="143"/>
        <v>0</v>
      </c>
      <c r="Q356" s="18">
        <f t="shared" si="143"/>
        <v>300</v>
      </c>
      <c r="R356" s="18">
        <f t="shared" si="143"/>
        <v>0</v>
      </c>
    </row>
    <row r="357" spans="1:19" x14ac:dyDescent="0.2">
      <c r="A357" s="4" t="s">
        <v>39</v>
      </c>
      <c r="B357" s="5" t="s">
        <v>56</v>
      </c>
      <c r="C357" s="17" t="s">
        <v>58</v>
      </c>
      <c r="D357" s="17" t="s">
        <v>13</v>
      </c>
      <c r="E357" s="6" t="s">
        <v>146</v>
      </c>
      <c r="F357" s="7">
        <v>200</v>
      </c>
      <c r="G357" s="5" t="s">
        <v>35</v>
      </c>
      <c r="H357" s="6" t="s">
        <v>16</v>
      </c>
      <c r="I357" s="18">
        <f>Пр.9!J234</f>
        <v>300</v>
      </c>
      <c r="J357" s="18">
        <f>Пр.9!K234</f>
        <v>0</v>
      </c>
      <c r="K357" s="18">
        <f>Пр.9!L234</f>
        <v>0</v>
      </c>
      <c r="L357" s="18">
        <f>Пр.9!M234</f>
        <v>0</v>
      </c>
      <c r="M357" s="18">
        <f>Пр.9!N234</f>
        <v>300</v>
      </c>
      <c r="N357" s="18">
        <f>Пр.9!O234</f>
        <v>0</v>
      </c>
      <c r="O357" s="18">
        <f>Пр.9!P234</f>
        <v>300</v>
      </c>
      <c r="P357" s="18">
        <f>Пр.9!Q234</f>
        <v>0</v>
      </c>
      <c r="Q357" s="18">
        <f>Пр.9!R234</f>
        <v>300</v>
      </c>
      <c r="R357" s="18">
        <f>Пр.9!S234</f>
        <v>0</v>
      </c>
    </row>
    <row r="358" spans="1:19" ht="37.5" x14ac:dyDescent="0.2">
      <c r="A358" s="4" t="s">
        <v>564</v>
      </c>
      <c r="B358" s="5" t="s">
        <v>56</v>
      </c>
      <c r="C358" s="17" t="s">
        <v>58</v>
      </c>
      <c r="D358" s="17" t="s">
        <v>13</v>
      </c>
      <c r="E358" s="6" t="s">
        <v>127</v>
      </c>
      <c r="F358" s="7"/>
      <c r="G358" s="5"/>
      <c r="H358" s="6"/>
      <c r="I358" s="18">
        <f t="shared" ref="I358:R359" si="144">I359</f>
        <v>3950</v>
      </c>
      <c r="J358" s="18">
        <f t="shared" si="144"/>
        <v>0</v>
      </c>
      <c r="K358" s="18">
        <f t="shared" si="144"/>
        <v>366</v>
      </c>
      <c r="L358" s="18">
        <f t="shared" si="144"/>
        <v>0</v>
      </c>
      <c r="M358" s="18">
        <f t="shared" si="144"/>
        <v>4316</v>
      </c>
      <c r="N358" s="18">
        <f t="shared" si="144"/>
        <v>0</v>
      </c>
      <c r="O358" s="18">
        <f t="shared" si="144"/>
        <v>1300</v>
      </c>
      <c r="P358" s="18">
        <f t="shared" si="144"/>
        <v>0</v>
      </c>
      <c r="Q358" s="18">
        <f t="shared" si="144"/>
        <v>1300</v>
      </c>
      <c r="R358" s="18">
        <f t="shared" si="144"/>
        <v>0</v>
      </c>
    </row>
    <row r="359" spans="1:19" ht="37.5" x14ac:dyDescent="0.2">
      <c r="A359" s="4" t="s">
        <v>335</v>
      </c>
      <c r="B359" s="5" t="s">
        <v>56</v>
      </c>
      <c r="C359" s="17" t="s">
        <v>58</v>
      </c>
      <c r="D359" s="17" t="s">
        <v>13</v>
      </c>
      <c r="E359" s="6" t="s">
        <v>127</v>
      </c>
      <c r="F359" s="7">
        <v>200</v>
      </c>
      <c r="G359" s="5"/>
      <c r="H359" s="6"/>
      <c r="I359" s="18">
        <f t="shared" si="144"/>
        <v>3950</v>
      </c>
      <c r="J359" s="18">
        <f t="shared" si="144"/>
        <v>0</v>
      </c>
      <c r="K359" s="18">
        <f t="shared" si="144"/>
        <v>366</v>
      </c>
      <c r="L359" s="18">
        <f t="shared" si="144"/>
        <v>0</v>
      </c>
      <c r="M359" s="18">
        <f t="shared" si="144"/>
        <v>4316</v>
      </c>
      <c r="N359" s="18">
        <f t="shared" si="144"/>
        <v>0</v>
      </c>
      <c r="O359" s="18">
        <f t="shared" si="144"/>
        <v>1300</v>
      </c>
      <c r="P359" s="18">
        <f t="shared" si="144"/>
        <v>0</v>
      </c>
      <c r="Q359" s="18">
        <f t="shared" si="144"/>
        <v>1300</v>
      </c>
      <c r="R359" s="18">
        <f t="shared" si="144"/>
        <v>0</v>
      </c>
    </row>
    <row r="360" spans="1:19" x14ac:dyDescent="0.2">
      <c r="A360" s="14" t="s">
        <v>32</v>
      </c>
      <c r="B360" s="5" t="s">
        <v>56</v>
      </c>
      <c r="C360" s="17" t="s">
        <v>58</v>
      </c>
      <c r="D360" s="17" t="s">
        <v>13</v>
      </c>
      <c r="E360" s="6" t="s">
        <v>127</v>
      </c>
      <c r="F360" s="7">
        <v>200</v>
      </c>
      <c r="G360" s="5" t="s">
        <v>17</v>
      </c>
      <c r="H360" s="6" t="s">
        <v>33</v>
      </c>
      <c r="I360" s="18">
        <f>Пр.9!J133</f>
        <v>3950</v>
      </c>
      <c r="J360" s="18">
        <f>Пр.9!K133</f>
        <v>0</v>
      </c>
      <c r="K360" s="18">
        <f>Пр.9!L133</f>
        <v>366</v>
      </c>
      <c r="L360" s="18">
        <f>Пр.9!M133</f>
        <v>0</v>
      </c>
      <c r="M360" s="18">
        <f>Пр.9!N133</f>
        <v>4316</v>
      </c>
      <c r="N360" s="18">
        <f>Пр.9!O133</f>
        <v>0</v>
      </c>
      <c r="O360" s="18">
        <f>Пр.9!P133</f>
        <v>1300</v>
      </c>
      <c r="P360" s="18">
        <f>Пр.9!Q133</f>
        <v>0</v>
      </c>
      <c r="Q360" s="18">
        <f>Пр.9!R133</f>
        <v>1300</v>
      </c>
      <c r="R360" s="18">
        <f>Пр.9!S133</f>
        <v>0</v>
      </c>
    </row>
    <row r="361" spans="1:19" x14ac:dyDescent="0.2">
      <c r="A361" s="4" t="s">
        <v>176</v>
      </c>
      <c r="B361" s="5" t="s">
        <v>56</v>
      </c>
      <c r="C361" s="17" t="s">
        <v>58</v>
      </c>
      <c r="D361" s="17" t="s">
        <v>13</v>
      </c>
      <c r="E361" s="6" t="s">
        <v>341</v>
      </c>
      <c r="F361" s="7"/>
      <c r="G361" s="48"/>
      <c r="H361" s="6"/>
      <c r="I361" s="18">
        <f t="shared" ref="I361:R362" si="145">I362</f>
        <v>9693</v>
      </c>
      <c r="J361" s="18">
        <f t="shared" si="145"/>
        <v>0</v>
      </c>
      <c r="K361" s="18">
        <f t="shared" si="145"/>
        <v>0</v>
      </c>
      <c r="L361" s="18">
        <f t="shared" si="145"/>
        <v>0</v>
      </c>
      <c r="M361" s="18">
        <f t="shared" si="145"/>
        <v>9693</v>
      </c>
      <c r="N361" s="18">
        <f t="shared" si="145"/>
        <v>0</v>
      </c>
      <c r="O361" s="18">
        <f t="shared" si="145"/>
        <v>9693</v>
      </c>
      <c r="P361" s="18">
        <f t="shared" si="145"/>
        <v>0</v>
      </c>
      <c r="Q361" s="18">
        <f t="shared" si="145"/>
        <v>9693</v>
      </c>
      <c r="R361" s="18">
        <f t="shared" si="145"/>
        <v>0</v>
      </c>
    </row>
    <row r="362" spans="1:19" x14ac:dyDescent="0.2">
      <c r="A362" s="2" t="s">
        <v>336</v>
      </c>
      <c r="B362" s="5" t="s">
        <v>56</v>
      </c>
      <c r="C362" s="17" t="s">
        <v>58</v>
      </c>
      <c r="D362" s="17" t="s">
        <v>13</v>
      </c>
      <c r="E362" s="6" t="s">
        <v>341</v>
      </c>
      <c r="F362" s="7">
        <v>300</v>
      </c>
      <c r="G362" s="48"/>
      <c r="H362" s="6"/>
      <c r="I362" s="18">
        <f t="shared" si="145"/>
        <v>9693</v>
      </c>
      <c r="J362" s="18">
        <f t="shared" si="145"/>
        <v>0</v>
      </c>
      <c r="K362" s="18">
        <f t="shared" si="145"/>
        <v>0</v>
      </c>
      <c r="L362" s="18">
        <f t="shared" si="145"/>
        <v>0</v>
      </c>
      <c r="M362" s="18">
        <f t="shared" si="145"/>
        <v>9693</v>
      </c>
      <c r="N362" s="18">
        <f t="shared" si="145"/>
        <v>0</v>
      </c>
      <c r="O362" s="18">
        <f t="shared" si="145"/>
        <v>9693</v>
      </c>
      <c r="P362" s="18">
        <f t="shared" si="145"/>
        <v>0</v>
      </c>
      <c r="Q362" s="18">
        <f t="shared" si="145"/>
        <v>9693</v>
      </c>
      <c r="R362" s="18">
        <f t="shared" si="145"/>
        <v>0</v>
      </c>
    </row>
    <row r="363" spans="1:19" x14ac:dyDescent="0.2">
      <c r="A363" s="2" t="s">
        <v>45</v>
      </c>
      <c r="B363" s="5" t="s">
        <v>56</v>
      </c>
      <c r="C363" s="17" t="s">
        <v>58</v>
      </c>
      <c r="D363" s="17" t="s">
        <v>13</v>
      </c>
      <c r="E363" s="6" t="s">
        <v>341</v>
      </c>
      <c r="F363" s="7">
        <v>300</v>
      </c>
      <c r="G363" s="48" t="s">
        <v>26</v>
      </c>
      <c r="H363" s="6" t="s">
        <v>13</v>
      </c>
      <c r="I363" s="18">
        <f>Пр.9!J303</f>
        <v>9693</v>
      </c>
      <c r="J363" s="18">
        <f>Пр.9!K303</f>
        <v>0</v>
      </c>
      <c r="K363" s="18">
        <f>Пр.9!L303</f>
        <v>0</v>
      </c>
      <c r="L363" s="18">
        <f>Пр.9!M303</f>
        <v>0</v>
      </c>
      <c r="M363" s="18">
        <f>Пр.9!N303</f>
        <v>9693</v>
      </c>
      <c r="N363" s="18">
        <f>Пр.9!O303</f>
        <v>0</v>
      </c>
      <c r="O363" s="18">
        <f>Пр.9!P303</f>
        <v>9693</v>
      </c>
      <c r="P363" s="18">
        <f>Пр.9!Q303</f>
        <v>0</v>
      </c>
      <c r="Q363" s="18">
        <f>Пр.9!R303</f>
        <v>9693</v>
      </c>
      <c r="R363" s="18">
        <f>Пр.9!S303</f>
        <v>0</v>
      </c>
    </row>
    <row r="364" spans="1:19" ht="37.5" x14ac:dyDescent="0.2">
      <c r="A364" s="52" t="s">
        <v>500</v>
      </c>
      <c r="B364" s="5" t="s">
        <v>56</v>
      </c>
      <c r="C364" s="17" t="s">
        <v>58</v>
      </c>
      <c r="D364" s="17" t="s">
        <v>13</v>
      </c>
      <c r="E364" s="6" t="s">
        <v>499</v>
      </c>
      <c r="F364" s="7"/>
      <c r="G364" s="5"/>
      <c r="H364" s="6"/>
      <c r="I364" s="18">
        <f t="shared" ref="I364:R365" si="146">I365</f>
        <v>3487.2</v>
      </c>
      <c r="J364" s="18">
        <f t="shared" si="146"/>
        <v>0</v>
      </c>
      <c r="K364" s="18">
        <f t="shared" si="146"/>
        <v>0</v>
      </c>
      <c r="L364" s="18">
        <f t="shared" si="146"/>
        <v>0</v>
      </c>
      <c r="M364" s="18">
        <f t="shared" si="146"/>
        <v>3487.2</v>
      </c>
      <c r="N364" s="18">
        <f t="shared" si="146"/>
        <v>0</v>
      </c>
      <c r="O364" s="18">
        <f t="shared" si="146"/>
        <v>0</v>
      </c>
      <c r="P364" s="18">
        <f t="shared" si="146"/>
        <v>0</v>
      </c>
      <c r="Q364" s="18">
        <f t="shared" si="146"/>
        <v>0</v>
      </c>
      <c r="R364" s="18">
        <f t="shared" si="146"/>
        <v>0</v>
      </c>
    </row>
    <row r="365" spans="1:19" ht="37.5" x14ac:dyDescent="0.2">
      <c r="A365" s="4" t="s">
        <v>335</v>
      </c>
      <c r="B365" s="5" t="s">
        <v>56</v>
      </c>
      <c r="C365" s="17" t="s">
        <v>58</v>
      </c>
      <c r="D365" s="17" t="s">
        <v>13</v>
      </c>
      <c r="E365" s="6" t="s">
        <v>499</v>
      </c>
      <c r="F365" s="7">
        <v>200</v>
      </c>
      <c r="G365" s="5"/>
      <c r="H365" s="6"/>
      <c r="I365" s="18">
        <f t="shared" si="146"/>
        <v>3487.2</v>
      </c>
      <c r="J365" s="18">
        <f t="shared" si="146"/>
        <v>0</v>
      </c>
      <c r="K365" s="18">
        <f t="shared" si="146"/>
        <v>0</v>
      </c>
      <c r="L365" s="18">
        <f t="shared" si="146"/>
        <v>0</v>
      </c>
      <c r="M365" s="18">
        <f t="shared" si="146"/>
        <v>3487.2</v>
      </c>
      <c r="N365" s="18">
        <f t="shared" si="146"/>
        <v>0</v>
      </c>
      <c r="O365" s="18">
        <f t="shared" si="146"/>
        <v>0</v>
      </c>
      <c r="P365" s="18">
        <f t="shared" si="146"/>
        <v>0</v>
      </c>
      <c r="Q365" s="18">
        <f t="shared" si="146"/>
        <v>0</v>
      </c>
      <c r="R365" s="18">
        <f t="shared" si="146"/>
        <v>0</v>
      </c>
    </row>
    <row r="366" spans="1:19" x14ac:dyDescent="0.2">
      <c r="A366" s="4" t="s">
        <v>39</v>
      </c>
      <c r="B366" s="5" t="s">
        <v>56</v>
      </c>
      <c r="C366" s="17" t="s">
        <v>58</v>
      </c>
      <c r="D366" s="17" t="s">
        <v>13</v>
      </c>
      <c r="E366" s="6" t="s">
        <v>499</v>
      </c>
      <c r="F366" s="7">
        <v>200</v>
      </c>
      <c r="G366" s="5" t="s">
        <v>13</v>
      </c>
      <c r="H366" s="6" t="s">
        <v>53</v>
      </c>
      <c r="I366" s="18">
        <f>Пр.9!J64</f>
        <v>3487.2</v>
      </c>
      <c r="J366" s="18">
        <f>Пр.9!K64</f>
        <v>0</v>
      </c>
      <c r="K366" s="18">
        <f>Пр.9!L64</f>
        <v>0</v>
      </c>
      <c r="L366" s="18">
        <f>Пр.9!M64</f>
        <v>0</v>
      </c>
      <c r="M366" s="18">
        <f>Пр.9!N64</f>
        <v>3487.2</v>
      </c>
      <c r="N366" s="18">
        <f>Пр.9!O64</f>
        <v>0</v>
      </c>
      <c r="O366" s="18">
        <f>Пр.9!P64</f>
        <v>0</v>
      </c>
      <c r="P366" s="18">
        <f>Пр.9!Q64</f>
        <v>0</v>
      </c>
      <c r="Q366" s="18">
        <f>Пр.9!R64</f>
        <v>0</v>
      </c>
      <c r="R366" s="18">
        <f>Пр.9!S64</f>
        <v>0</v>
      </c>
    </row>
    <row r="367" spans="1:19" ht="37.5" x14ac:dyDescent="0.2">
      <c r="A367" s="4" t="s">
        <v>520</v>
      </c>
      <c r="B367" s="5" t="s">
        <v>56</v>
      </c>
      <c r="C367" s="17" t="s">
        <v>58</v>
      </c>
      <c r="D367" s="17" t="s">
        <v>13</v>
      </c>
      <c r="E367" s="6" t="s">
        <v>519</v>
      </c>
      <c r="F367" s="7"/>
      <c r="G367" s="5"/>
      <c r="H367" s="6"/>
      <c r="I367" s="18">
        <f t="shared" ref="I367:R371" si="147">I368</f>
        <v>15900</v>
      </c>
      <c r="J367" s="18">
        <f t="shared" si="147"/>
        <v>0</v>
      </c>
      <c r="K367" s="18">
        <f t="shared" si="147"/>
        <v>1900</v>
      </c>
      <c r="L367" s="18">
        <f t="shared" si="147"/>
        <v>0</v>
      </c>
      <c r="M367" s="18">
        <f t="shared" si="147"/>
        <v>17800</v>
      </c>
      <c r="N367" s="18">
        <f t="shared" si="147"/>
        <v>0</v>
      </c>
      <c r="O367" s="18">
        <f t="shared" si="147"/>
        <v>0</v>
      </c>
      <c r="P367" s="18">
        <f t="shared" si="147"/>
        <v>0</v>
      </c>
      <c r="Q367" s="18">
        <f t="shared" si="147"/>
        <v>0</v>
      </c>
      <c r="R367" s="18">
        <f t="shared" si="147"/>
        <v>0</v>
      </c>
    </row>
    <row r="368" spans="1:19" ht="37.5" x14ac:dyDescent="0.2">
      <c r="A368" s="4" t="s">
        <v>335</v>
      </c>
      <c r="B368" s="5" t="s">
        <v>56</v>
      </c>
      <c r="C368" s="17" t="s">
        <v>58</v>
      </c>
      <c r="D368" s="17" t="s">
        <v>13</v>
      </c>
      <c r="E368" s="6" t="s">
        <v>519</v>
      </c>
      <c r="F368" s="7">
        <v>200</v>
      </c>
      <c r="G368" s="5"/>
      <c r="H368" s="6"/>
      <c r="I368" s="18">
        <f t="shared" si="147"/>
        <v>15900</v>
      </c>
      <c r="J368" s="18">
        <f t="shared" si="147"/>
        <v>0</v>
      </c>
      <c r="K368" s="18">
        <f t="shared" si="147"/>
        <v>1900</v>
      </c>
      <c r="L368" s="18">
        <f t="shared" si="147"/>
        <v>0</v>
      </c>
      <c r="M368" s="18">
        <f t="shared" si="147"/>
        <v>17800</v>
      </c>
      <c r="N368" s="18">
        <f t="shared" si="147"/>
        <v>0</v>
      </c>
      <c r="O368" s="18">
        <f t="shared" si="147"/>
        <v>0</v>
      </c>
      <c r="P368" s="18">
        <f t="shared" si="147"/>
        <v>0</v>
      </c>
      <c r="Q368" s="18">
        <f t="shared" si="147"/>
        <v>0</v>
      </c>
      <c r="R368" s="18">
        <f t="shared" si="147"/>
        <v>0</v>
      </c>
    </row>
    <row r="369" spans="1:19" x14ac:dyDescent="0.2">
      <c r="A369" s="4" t="s">
        <v>39</v>
      </c>
      <c r="B369" s="5" t="s">
        <v>56</v>
      </c>
      <c r="C369" s="17" t="s">
        <v>58</v>
      </c>
      <c r="D369" s="17" t="s">
        <v>13</v>
      </c>
      <c r="E369" s="6" t="s">
        <v>519</v>
      </c>
      <c r="F369" s="7">
        <v>200</v>
      </c>
      <c r="G369" s="5" t="s">
        <v>35</v>
      </c>
      <c r="H369" s="6" t="s">
        <v>16</v>
      </c>
      <c r="I369" s="18">
        <f>Пр.9!J236</f>
        <v>15900</v>
      </c>
      <c r="J369" s="18">
        <f>Пр.9!K236</f>
        <v>0</v>
      </c>
      <c r="K369" s="18">
        <f>Пр.9!L236</f>
        <v>1900</v>
      </c>
      <c r="L369" s="18">
        <f>Пр.9!M236</f>
        <v>0</v>
      </c>
      <c r="M369" s="18">
        <f>Пр.9!N236</f>
        <v>17800</v>
      </c>
      <c r="N369" s="18">
        <f>Пр.9!O236</f>
        <v>0</v>
      </c>
      <c r="O369" s="18">
        <f>Пр.9!P236</f>
        <v>0</v>
      </c>
      <c r="P369" s="18">
        <f>Пр.9!Q236</f>
        <v>0</v>
      </c>
      <c r="Q369" s="18">
        <f>Пр.9!R236</f>
        <v>0</v>
      </c>
      <c r="R369" s="18">
        <f>Пр.9!S236</f>
        <v>0</v>
      </c>
    </row>
    <row r="370" spans="1:19" ht="37.5" x14ac:dyDescent="0.2">
      <c r="A370" s="4" t="s">
        <v>602</v>
      </c>
      <c r="B370" s="5" t="s">
        <v>56</v>
      </c>
      <c r="C370" s="17" t="s">
        <v>58</v>
      </c>
      <c r="D370" s="17" t="s">
        <v>13</v>
      </c>
      <c r="E370" s="6" t="s">
        <v>601</v>
      </c>
      <c r="F370" s="7"/>
      <c r="G370" s="5"/>
      <c r="H370" s="6"/>
      <c r="I370" s="18">
        <f t="shared" si="147"/>
        <v>10000</v>
      </c>
      <c r="J370" s="18">
        <f t="shared" si="147"/>
        <v>10000</v>
      </c>
      <c r="K370" s="18">
        <f t="shared" si="147"/>
        <v>0</v>
      </c>
      <c r="L370" s="18">
        <f t="shared" si="147"/>
        <v>0</v>
      </c>
      <c r="M370" s="18">
        <f t="shared" si="147"/>
        <v>10000</v>
      </c>
      <c r="N370" s="18">
        <f t="shared" si="147"/>
        <v>10000</v>
      </c>
      <c r="O370" s="18">
        <f t="shared" si="147"/>
        <v>0</v>
      </c>
      <c r="P370" s="18">
        <f t="shared" si="147"/>
        <v>0</v>
      </c>
      <c r="Q370" s="18">
        <f t="shared" si="147"/>
        <v>0</v>
      </c>
      <c r="R370" s="18">
        <f t="shared" si="147"/>
        <v>0</v>
      </c>
    </row>
    <row r="371" spans="1:19" ht="37.5" x14ac:dyDescent="0.2">
      <c r="A371" s="4" t="s">
        <v>335</v>
      </c>
      <c r="B371" s="5" t="s">
        <v>56</v>
      </c>
      <c r="C371" s="17" t="s">
        <v>58</v>
      </c>
      <c r="D371" s="17" t="s">
        <v>13</v>
      </c>
      <c r="E371" s="6" t="s">
        <v>601</v>
      </c>
      <c r="F371" s="7">
        <v>200</v>
      </c>
      <c r="G371" s="5"/>
      <c r="H371" s="6"/>
      <c r="I371" s="18">
        <f t="shared" si="147"/>
        <v>10000</v>
      </c>
      <c r="J371" s="18">
        <f t="shared" si="147"/>
        <v>10000</v>
      </c>
      <c r="K371" s="18">
        <f t="shared" si="147"/>
        <v>0</v>
      </c>
      <c r="L371" s="18">
        <f t="shared" si="147"/>
        <v>0</v>
      </c>
      <c r="M371" s="18">
        <f t="shared" si="147"/>
        <v>10000</v>
      </c>
      <c r="N371" s="18">
        <f t="shared" si="147"/>
        <v>10000</v>
      </c>
      <c r="O371" s="18">
        <f t="shared" si="147"/>
        <v>0</v>
      </c>
      <c r="P371" s="18">
        <f t="shared" si="147"/>
        <v>0</v>
      </c>
      <c r="Q371" s="18">
        <f t="shared" si="147"/>
        <v>0</v>
      </c>
      <c r="R371" s="18">
        <f t="shared" si="147"/>
        <v>0</v>
      </c>
    </row>
    <row r="372" spans="1:19" x14ac:dyDescent="0.2">
      <c r="A372" s="4" t="s">
        <v>39</v>
      </c>
      <c r="B372" s="5" t="s">
        <v>56</v>
      </c>
      <c r="C372" s="17" t="s">
        <v>58</v>
      </c>
      <c r="D372" s="17" t="s">
        <v>13</v>
      </c>
      <c r="E372" s="6" t="s">
        <v>601</v>
      </c>
      <c r="F372" s="7">
        <v>200</v>
      </c>
      <c r="G372" s="5" t="s">
        <v>35</v>
      </c>
      <c r="H372" s="6" t="s">
        <v>16</v>
      </c>
      <c r="I372" s="18">
        <f>Пр.9!J238</f>
        <v>10000</v>
      </c>
      <c r="J372" s="18">
        <f>Пр.9!K238</f>
        <v>10000</v>
      </c>
      <c r="K372" s="18">
        <f>Пр.9!L238</f>
        <v>0</v>
      </c>
      <c r="L372" s="18">
        <f>Пр.9!M238</f>
        <v>0</v>
      </c>
      <c r="M372" s="18">
        <f>Пр.9!N238</f>
        <v>10000</v>
      </c>
      <c r="N372" s="18">
        <f>Пр.9!O238</f>
        <v>10000</v>
      </c>
      <c r="O372" s="18">
        <f>Пр.9!P238</f>
        <v>0</v>
      </c>
      <c r="P372" s="18">
        <f>Пр.9!Q238</f>
        <v>0</v>
      </c>
      <c r="Q372" s="18">
        <f>Пр.9!R238</f>
        <v>0</v>
      </c>
      <c r="R372" s="18">
        <f>Пр.9!S238</f>
        <v>0</v>
      </c>
    </row>
    <row r="373" spans="1:19" x14ac:dyDescent="0.2">
      <c r="A373" s="60" t="s">
        <v>402</v>
      </c>
      <c r="B373" s="5"/>
      <c r="C373" s="227"/>
      <c r="D373" s="227"/>
      <c r="E373" s="6"/>
      <c r="F373" s="54"/>
      <c r="G373" s="5"/>
      <c r="H373" s="6"/>
      <c r="I373" s="43">
        <f t="shared" ref="I373:R373" si="148">I15+I47+I66+I110+I146+I177+I186+I219+I239+I251+I280+I293</f>
        <v>694240.5</v>
      </c>
      <c r="J373" s="43">
        <f t="shared" si="148"/>
        <v>281780.2</v>
      </c>
      <c r="K373" s="43">
        <f t="shared" si="148"/>
        <v>14646.1</v>
      </c>
      <c r="L373" s="43">
        <f t="shared" si="148"/>
        <v>1665</v>
      </c>
      <c r="M373" s="43">
        <f t="shared" si="148"/>
        <v>708886.60000000009</v>
      </c>
      <c r="N373" s="43">
        <f t="shared" si="148"/>
        <v>283445.2</v>
      </c>
      <c r="O373" s="43">
        <f t="shared" si="148"/>
        <v>404103.9</v>
      </c>
      <c r="P373" s="43">
        <f t="shared" si="148"/>
        <v>76962.599999999991</v>
      </c>
      <c r="Q373" s="43">
        <f t="shared" si="148"/>
        <v>858158.8</v>
      </c>
      <c r="R373" s="43">
        <f t="shared" si="148"/>
        <v>516068.39999999997</v>
      </c>
    </row>
    <row r="374" spans="1:19" x14ac:dyDescent="0.2">
      <c r="A374" s="16" t="s">
        <v>393</v>
      </c>
      <c r="B374" s="5"/>
      <c r="C374" s="227"/>
      <c r="D374" s="227"/>
      <c r="E374" s="6"/>
      <c r="F374" s="54"/>
      <c r="G374" s="5"/>
      <c r="H374" s="6"/>
      <c r="I374" s="18">
        <f t="shared" ref="I374:N374" si="149">I376</f>
        <v>0</v>
      </c>
      <c r="J374" s="18">
        <f t="shared" si="149"/>
        <v>0</v>
      </c>
      <c r="K374" s="18">
        <f t="shared" si="149"/>
        <v>0</v>
      </c>
      <c r="L374" s="18">
        <f t="shared" si="149"/>
        <v>0</v>
      </c>
      <c r="M374" s="18">
        <f t="shared" si="149"/>
        <v>0</v>
      </c>
      <c r="N374" s="18">
        <f t="shared" si="149"/>
        <v>0</v>
      </c>
      <c r="O374" s="18">
        <f>Пр.9!P358</f>
        <v>12900</v>
      </c>
      <c r="P374" s="18">
        <f>Пр.9!Q358</f>
        <v>0</v>
      </c>
      <c r="Q374" s="18">
        <f>Пр.9!R358</f>
        <v>18500</v>
      </c>
      <c r="R374" s="18">
        <f>Пр.9!S358</f>
        <v>0</v>
      </c>
    </row>
    <row r="375" spans="1:19" x14ac:dyDescent="0.2">
      <c r="A375" s="60" t="s">
        <v>401</v>
      </c>
      <c r="B375" s="5"/>
      <c r="C375" s="227"/>
      <c r="D375" s="227"/>
      <c r="E375" s="6"/>
      <c r="F375" s="54"/>
      <c r="G375" s="5"/>
      <c r="H375" s="6"/>
      <c r="I375" s="43">
        <f t="shared" ref="I375:N375" si="150">I373+I374</f>
        <v>694240.5</v>
      </c>
      <c r="J375" s="43">
        <f t="shared" si="150"/>
        <v>281780.2</v>
      </c>
      <c r="K375" s="43">
        <f t="shared" si="150"/>
        <v>14646.1</v>
      </c>
      <c r="L375" s="43">
        <f t="shared" si="150"/>
        <v>1665</v>
      </c>
      <c r="M375" s="43">
        <f t="shared" si="150"/>
        <v>708886.60000000009</v>
      </c>
      <c r="N375" s="43">
        <f t="shared" si="150"/>
        <v>283445.2</v>
      </c>
      <c r="O375" s="43">
        <f>SUM(O373:O374)</f>
        <v>417003.9</v>
      </c>
      <c r="P375" s="43">
        <f>SUM(P373:P374)</f>
        <v>76962.599999999991</v>
      </c>
      <c r="Q375" s="43">
        <f>SUM(Q373:Q374)</f>
        <v>876658.8</v>
      </c>
      <c r="R375" s="43">
        <f>SUM(R373:R374)</f>
        <v>516068.39999999997</v>
      </c>
    </row>
    <row r="376" spans="1:19" s="34" customFormat="1" x14ac:dyDescent="0.2">
      <c r="A376" s="61"/>
      <c r="B376" s="62"/>
      <c r="C376" s="61"/>
      <c r="D376" s="61"/>
      <c r="E376" s="63"/>
      <c r="G376" s="64"/>
      <c r="H376" s="63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265"/>
    </row>
    <row r="377" spans="1:19" s="380" customFormat="1" ht="22.5" x14ac:dyDescent="0.2">
      <c r="A377" s="376">
        <f>M377/M375</f>
        <v>0.82558324561361429</v>
      </c>
      <c r="B377" s="377"/>
      <c r="C377" s="378"/>
      <c r="D377" s="378"/>
      <c r="E377" s="379"/>
      <c r="G377" s="377"/>
      <c r="H377" s="377" t="s">
        <v>496</v>
      </c>
      <c r="I377" s="381">
        <f t="shared" ref="I377:R377" si="151">I15+I47+I66+I110+I146+I177+I186+I219+I239+I251</f>
        <v>574836.4</v>
      </c>
      <c r="J377" s="381">
        <f t="shared" si="151"/>
        <v>271780.2</v>
      </c>
      <c r="K377" s="381">
        <f t="shared" si="151"/>
        <v>10408.5</v>
      </c>
      <c r="L377" s="381">
        <f t="shared" si="151"/>
        <v>1665</v>
      </c>
      <c r="M377" s="381">
        <f t="shared" si="151"/>
        <v>585244.9</v>
      </c>
      <c r="N377" s="381">
        <f t="shared" si="151"/>
        <v>273445.2</v>
      </c>
      <c r="O377" s="381">
        <f t="shared" si="151"/>
        <v>333799.30000000005</v>
      </c>
      <c r="P377" s="381">
        <f t="shared" si="151"/>
        <v>76962.599999999991</v>
      </c>
      <c r="Q377" s="381">
        <f t="shared" si="151"/>
        <v>788242.3</v>
      </c>
      <c r="R377" s="381">
        <f t="shared" si="151"/>
        <v>516068.39999999997</v>
      </c>
    </row>
    <row r="378" spans="1:19" s="380" customFormat="1" ht="22.5" x14ac:dyDescent="0.2">
      <c r="A378" s="376">
        <f>M378/M375</f>
        <v>0.1744167543863856</v>
      </c>
      <c r="B378" s="377"/>
      <c r="C378" s="378"/>
      <c r="D378" s="378"/>
      <c r="E378" s="379"/>
      <c r="G378" s="377"/>
      <c r="H378" s="377" t="s">
        <v>497</v>
      </c>
      <c r="I378" s="381">
        <f t="shared" ref="I378:R378" si="152">I280+I293</f>
        <v>119404.09999999999</v>
      </c>
      <c r="J378" s="381">
        <f t="shared" si="152"/>
        <v>10000</v>
      </c>
      <c r="K378" s="381">
        <f>K280+K293</f>
        <v>4237.6000000000004</v>
      </c>
      <c r="L378" s="381">
        <f>L280+L293</f>
        <v>0</v>
      </c>
      <c r="M378" s="381">
        <f>M280+M293</f>
        <v>123641.69999999998</v>
      </c>
      <c r="N378" s="381">
        <f>N280+N293</f>
        <v>10000</v>
      </c>
      <c r="O378" s="381">
        <f t="shared" si="152"/>
        <v>70304.599999999991</v>
      </c>
      <c r="P378" s="381">
        <f t="shared" si="152"/>
        <v>0</v>
      </c>
      <c r="Q378" s="381">
        <f t="shared" si="152"/>
        <v>69916.5</v>
      </c>
      <c r="R378" s="381">
        <f t="shared" si="152"/>
        <v>0</v>
      </c>
    </row>
    <row r="379" spans="1:19" s="34" customFormat="1" x14ac:dyDescent="0.2">
      <c r="A379" s="376">
        <f>SUM(A377:A378)</f>
        <v>0.99999999999999989</v>
      </c>
      <c r="B379" s="62"/>
      <c r="C379" s="61"/>
      <c r="D379" s="61"/>
      <c r="E379" s="63"/>
      <c r="G379" s="64"/>
      <c r="H379" s="63"/>
      <c r="I379" s="381">
        <f t="shared" ref="I379:R379" si="153">SUM(I377:I378)+I374</f>
        <v>694240.5</v>
      </c>
      <c r="J379" s="381">
        <f t="shared" si="153"/>
        <v>281780.2</v>
      </c>
      <c r="K379" s="381">
        <f>SUM(K377:K378)+K374</f>
        <v>14646.1</v>
      </c>
      <c r="L379" s="381">
        <f>SUM(L377:L378)+L374</f>
        <v>1665</v>
      </c>
      <c r="M379" s="381">
        <f>SUM(M377:M378)+M374</f>
        <v>708886.6</v>
      </c>
      <c r="N379" s="381">
        <f>SUM(N377:N378)+N374</f>
        <v>283445.2</v>
      </c>
      <c r="O379" s="381">
        <f t="shared" si="153"/>
        <v>417003.9</v>
      </c>
      <c r="P379" s="381">
        <f t="shared" si="153"/>
        <v>76962.599999999991</v>
      </c>
      <c r="Q379" s="381">
        <f t="shared" si="153"/>
        <v>876658.8</v>
      </c>
      <c r="R379" s="381">
        <f t="shared" si="153"/>
        <v>516068.39999999997</v>
      </c>
      <c r="S379" s="265"/>
    </row>
    <row r="380" spans="1:19" s="34" customFormat="1" x14ac:dyDescent="0.2">
      <c r="A380" s="61"/>
      <c r="B380" s="62"/>
      <c r="C380" s="61"/>
      <c r="D380" s="61"/>
      <c r="E380" s="63"/>
      <c r="G380" s="64"/>
      <c r="H380" s="63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265"/>
    </row>
    <row r="381" spans="1:19" s="34" customFormat="1" x14ac:dyDescent="0.2">
      <c r="A381" s="61"/>
      <c r="B381" s="62"/>
      <c r="C381" s="61"/>
      <c r="D381" s="61"/>
      <c r="E381" s="63"/>
      <c r="G381" s="64"/>
      <c r="H381" s="63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265"/>
    </row>
    <row r="382" spans="1:19" s="34" customFormat="1" x14ac:dyDescent="0.2">
      <c r="A382" s="61"/>
      <c r="B382" s="62"/>
      <c r="C382" s="61"/>
      <c r="D382" s="61"/>
      <c r="E382" s="63"/>
      <c r="G382" s="64"/>
      <c r="H382" s="63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265"/>
    </row>
    <row r="383" spans="1:19" s="34" customFormat="1" x14ac:dyDescent="0.2">
      <c r="A383" s="61"/>
      <c r="B383" s="62"/>
      <c r="C383" s="61"/>
      <c r="D383" s="61"/>
      <c r="E383" s="63"/>
      <c r="G383" s="64"/>
      <c r="H383" s="63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265"/>
    </row>
    <row r="384" spans="1:19" s="34" customFormat="1" x14ac:dyDescent="0.2">
      <c r="A384" s="61"/>
      <c r="B384" s="62"/>
      <c r="C384" s="61"/>
      <c r="D384" s="61"/>
      <c r="E384" s="63"/>
      <c r="G384" s="64"/>
      <c r="H384" s="63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265"/>
    </row>
    <row r="385" spans="1:19" s="34" customFormat="1" x14ac:dyDescent="0.2">
      <c r="A385" s="61"/>
      <c r="B385" s="62"/>
      <c r="C385" s="61"/>
      <c r="D385" s="61"/>
      <c r="E385" s="63"/>
      <c r="G385" s="64"/>
      <c r="H385" s="63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265"/>
    </row>
    <row r="386" spans="1:19" s="34" customFormat="1" x14ac:dyDescent="0.2">
      <c r="A386" s="61"/>
      <c r="B386" s="62"/>
      <c r="C386" s="61"/>
      <c r="D386" s="61"/>
      <c r="E386" s="63"/>
      <c r="G386" s="64"/>
      <c r="H386" s="63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265"/>
    </row>
    <row r="387" spans="1:19" s="34" customFormat="1" x14ac:dyDescent="0.2">
      <c r="A387" s="61"/>
      <c r="B387" s="62"/>
      <c r="C387" s="61"/>
      <c r="D387" s="61"/>
      <c r="E387" s="63"/>
      <c r="G387" s="64"/>
      <c r="H387" s="63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265"/>
    </row>
    <row r="388" spans="1:19" s="34" customFormat="1" x14ac:dyDescent="0.2">
      <c r="A388" s="61"/>
      <c r="B388" s="62"/>
      <c r="C388" s="61"/>
      <c r="D388" s="61"/>
      <c r="E388" s="63"/>
      <c r="G388" s="64"/>
      <c r="H388" s="63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265"/>
    </row>
    <row r="389" spans="1:19" s="34" customFormat="1" x14ac:dyDescent="0.2">
      <c r="A389" s="61"/>
      <c r="B389" s="62"/>
      <c r="C389" s="61"/>
      <c r="D389" s="61"/>
      <c r="E389" s="63"/>
      <c r="G389" s="64"/>
      <c r="H389" s="63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265"/>
    </row>
    <row r="390" spans="1:19" s="34" customFormat="1" x14ac:dyDescent="0.2">
      <c r="A390" s="61"/>
      <c r="B390" s="62"/>
      <c r="C390" s="61"/>
      <c r="D390" s="61"/>
      <c r="E390" s="63"/>
      <c r="G390" s="64"/>
      <c r="H390" s="63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265"/>
    </row>
    <row r="391" spans="1:19" s="34" customFormat="1" x14ac:dyDescent="0.2">
      <c r="A391" s="61"/>
      <c r="B391" s="62"/>
      <c r="C391" s="61"/>
      <c r="D391" s="61"/>
      <c r="E391" s="63"/>
      <c r="G391" s="64"/>
      <c r="H391" s="63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265"/>
    </row>
    <row r="392" spans="1:19" s="34" customFormat="1" x14ac:dyDescent="0.2">
      <c r="A392" s="61"/>
      <c r="B392" s="62"/>
      <c r="C392" s="61"/>
      <c r="D392" s="61"/>
      <c r="E392" s="63"/>
      <c r="G392" s="64"/>
      <c r="H392" s="63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265"/>
    </row>
    <row r="393" spans="1:19" s="34" customFormat="1" x14ac:dyDescent="0.2">
      <c r="A393" s="61"/>
      <c r="B393" s="62"/>
      <c r="C393" s="61"/>
      <c r="D393" s="61"/>
      <c r="E393" s="63"/>
      <c r="G393" s="64"/>
      <c r="H393" s="63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265"/>
    </row>
    <row r="394" spans="1:19" s="34" customFormat="1" x14ac:dyDescent="0.2">
      <c r="A394" s="61"/>
      <c r="B394" s="62"/>
      <c r="C394" s="61"/>
      <c r="D394" s="61"/>
      <c r="E394" s="63"/>
      <c r="G394" s="64"/>
      <c r="H394" s="63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265"/>
    </row>
    <row r="395" spans="1:19" s="34" customFormat="1" x14ac:dyDescent="0.2">
      <c r="A395" s="61"/>
      <c r="B395" s="62"/>
      <c r="C395" s="61"/>
      <c r="D395" s="61"/>
      <c r="E395" s="63"/>
      <c r="G395" s="64"/>
      <c r="H395" s="63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265"/>
    </row>
    <row r="396" spans="1:19" s="34" customFormat="1" x14ac:dyDescent="0.2">
      <c r="A396" s="61"/>
      <c r="B396" s="62"/>
      <c r="C396" s="61"/>
      <c r="D396" s="61"/>
      <c r="E396" s="63"/>
      <c r="G396" s="64"/>
      <c r="H396" s="63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265"/>
    </row>
    <row r="397" spans="1:19" s="34" customFormat="1" x14ac:dyDescent="0.2">
      <c r="A397" s="61"/>
      <c r="B397" s="62"/>
      <c r="C397" s="61"/>
      <c r="D397" s="61"/>
      <c r="E397" s="63"/>
      <c r="G397" s="64"/>
      <c r="H397" s="63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265"/>
    </row>
    <row r="398" spans="1:19" s="34" customFormat="1" x14ac:dyDescent="0.2">
      <c r="A398" s="61"/>
      <c r="B398" s="62"/>
      <c r="C398" s="61"/>
      <c r="D398" s="61"/>
      <c r="E398" s="63"/>
      <c r="G398" s="64"/>
      <c r="H398" s="63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265"/>
    </row>
    <row r="399" spans="1:19" s="34" customFormat="1" x14ac:dyDescent="0.2">
      <c r="A399" s="61"/>
      <c r="B399" s="62"/>
      <c r="C399" s="61"/>
      <c r="D399" s="61"/>
      <c r="E399" s="63"/>
      <c r="G399" s="64"/>
      <c r="H399" s="63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265"/>
    </row>
    <row r="400" spans="1:19" s="34" customFormat="1" x14ac:dyDescent="0.2">
      <c r="A400" s="61"/>
      <c r="B400" s="62"/>
      <c r="C400" s="61"/>
      <c r="D400" s="61"/>
      <c r="E400" s="63"/>
      <c r="G400" s="64"/>
      <c r="H400" s="63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265"/>
    </row>
    <row r="401" spans="1:19" s="34" customFormat="1" x14ac:dyDescent="0.2">
      <c r="A401" s="61"/>
      <c r="B401" s="62"/>
      <c r="C401" s="61"/>
      <c r="D401" s="61"/>
      <c r="E401" s="63"/>
      <c r="G401" s="64"/>
      <c r="H401" s="63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265"/>
    </row>
    <row r="402" spans="1:19" s="34" customFormat="1" x14ac:dyDescent="0.2">
      <c r="A402" s="61"/>
      <c r="B402" s="62"/>
      <c r="C402" s="61"/>
      <c r="D402" s="61"/>
      <c r="E402" s="63"/>
      <c r="G402" s="64"/>
      <c r="H402" s="63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265"/>
    </row>
    <row r="403" spans="1:19" s="34" customFormat="1" x14ac:dyDescent="0.2">
      <c r="A403" s="61"/>
      <c r="B403" s="62"/>
      <c r="C403" s="61"/>
      <c r="D403" s="61"/>
      <c r="E403" s="63"/>
      <c r="G403" s="64"/>
      <c r="H403" s="63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265"/>
    </row>
    <row r="404" spans="1:19" s="34" customFormat="1" x14ac:dyDescent="0.2">
      <c r="A404" s="61"/>
      <c r="B404" s="62"/>
      <c r="C404" s="61"/>
      <c r="D404" s="61"/>
      <c r="E404" s="63"/>
      <c r="G404" s="64"/>
      <c r="H404" s="63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265"/>
    </row>
    <row r="405" spans="1:19" s="34" customFormat="1" x14ac:dyDescent="0.2">
      <c r="A405" s="61"/>
      <c r="B405" s="62"/>
      <c r="C405" s="61"/>
      <c r="D405" s="61"/>
      <c r="E405" s="63"/>
      <c r="G405" s="64"/>
      <c r="H405" s="63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265"/>
    </row>
  </sheetData>
  <autoFilter ref="A14:Q379"/>
  <mergeCells count="12">
    <mergeCell ref="O13:P13"/>
    <mergeCell ref="Q13:R13"/>
    <mergeCell ref="I12:L12"/>
    <mergeCell ref="M12:R12"/>
    <mergeCell ref="K13:L13"/>
    <mergeCell ref="M13:N13"/>
    <mergeCell ref="A10:R10"/>
    <mergeCell ref="A12:A14"/>
    <mergeCell ref="B12:E14"/>
    <mergeCell ref="F12:F14"/>
    <mergeCell ref="G12:H14"/>
    <mergeCell ref="I13:J13"/>
  </mergeCells>
  <conditionalFormatting sqref="A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15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39370078740157483" right="0.39370078740157483" top="0.78740157480314965" bottom="0.19685039370078741" header="0.51181102362204722" footer="0.19685039370078741"/>
  <pageSetup paperSize="9" scale="49" fitToHeight="30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384"/>
  <sheetViews>
    <sheetView topLeftCell="A4" zoomScale="75" zoomScaleNormal="75" workbookViewId="0">
      <pane xSplit="9" ySplit="11" topLeftCell="J263" activePane="bottomRight" state="frozen"/>
      <selection activeCell="A4" sqref="A4"/>
      <selection pane="topRight" activeCell="J4" sqref="J4"/>
      <selection pane="bottomLeft" activeCell="A15" sqref="A15"/>
      <selection pane="bottomRight" activeCell="J268" sqref="J268:S268"/>
    </sheetView>
  </sheetViews>
  <sheetFormatPr defaultRowHeight="18.75" x14ac:dyDescent="0.2"/>
  <cols>
    <col min="1" max="1" width="70.28515625" style="32" customWidth="1"/>
    <col min="2" max="2" width="11.7109375" style="91" hidden="1" customWidth="1"/>
    <col min="3" max="3" width="6.140625" style="26" customWidth="1"/>
    <col min="4" max="4" width="4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10.140625" style="19" customWidth="1"/>
    <col min="10" max="10" width="14.7109375" style="67" customWidth="1"/>
    <col min="11" max="11" width="16.85546875" style="67" customWidth="1"/>
    <col min="12" max="12" width="14.7109375" style="67" customWidth="1"/>
    <col min="13" max="13" width="16.85546875" style="67" customWidth="1"/>
    <col min="14" max="14" width="14.7109375" style="67" customWidth="1"/>
    <col min="15" max="15" width="16.85546875" style="67" customWidth="1"/>
    <col min="16" max="16" width="14.7109375" style="67" customWidth="1"/>
    <col min="17" max="17" width="16.28515625" style="67" customWidth="1"/>
    <col min="18" max="18" width="14.7109375" style="67" customWidth="1"/>
    <col min="19" max="19" width="17.140625" style="67" customWidth="1"/>
    <col min="20" max="16384" width="9.140625" style="19"/>
  </cols>
  <sheetData>
    <row r="1" spans="1:19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J1" s="20"/>
      <c r="K1" s="20"/>
      <c r="L1" s="20"/>
      <c r="M1" s="20"/>
      <c r="N1" s="20"/>
      <c r="O1" s="20"/>
      <c r="P1" s="20"/>
      <c r="Q1" s="20"/>
      <c r="R1" s="20"/>
      <c r="S1" s="20" t="s">
        <v>3</v>
      </c>
    </row>
    <row r="2" spans="1:19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J2" s="20"/>
      <c r="K2" s="20"/>
      <c r="L2" s="20"/>
      <c r="M2" s="20"/>
      <c r="N2" s="20"/>
      <c r="O2" s="20"/>
      <c r="P2" s="20"/>
      <c r="Q2" s="20"/>
      <c r="R2" s="20"/>
      <c r="S2" s="20" t="s">
        <v>4</v>
      </c>
    </row>
    <row r="3" spans="1:19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J3" s="20"/>
      <c r="K3" s="20"/>
      <c r="L3" s="20"/>
      <c r="M3" s="20"/>
      <c r="N3" s="20"/>
      <c r="O3" s="20"/>
      <c r="P3" s="20"/>
      <c r="Q3" s="20"/>
      <c r="R3" s="20"/>
      <c r="S3" s="20" t="s">
        <v>1</v>
      </c>
    </row>
    <row r="4" spans="1:19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J4" s="20"/>
      <c r="K4" s="20"/>
      <c r="L4" s="20"/>
      <c r="M4" s="20"/>
      <c r="N4" s="20"/>
      <c r="O4" s="20"/>
      <c r="P4" s="20"/>
      <c r="Q4" s="20"/>
      <c r="R4" s="20"/>
      <c r="S4" s="20" t="s">
        <v>2</v>
      </c>
    </row>
    <row r="5" spans="1:19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J5" s="15"/>
      <c r="K5" s="15"/>
      <c r="L5" s="15"/>
      <c r="M5" s="15"/>
      <c r="N5" s="15"/>
      <c r="O5" s="15"/>
      <c r="P5" s="15"/>
      <c r="Q5" s="15"/>
      <c r="R5" s="15"/>
      <c r="S5" s="15" t="s">
        <v>714</v>
      </c>
    </row>
    <row r="6" spans="1:19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J6" s="20"/>
      <c r="K6" s="20"/>
      <c r="L6" s="20"/>
      <c r="M6" s="20"/>
      <c r="N6" s="20"/>
      <c r="O6" s="20"/>
      <c r="P6" s="20"/>
      <c r="Q6" s="20"/>
      <c r="R6" s="20"/>
      <c r="S6" s="20" t="s">
        <v>59</v>
      </c>
    </row>
    <row r="7" spans="1:19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83.25" customHeight="1" x14ac:dyDescent="0.2">
      <c r="A10" s="449" t="s">
        <v>536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</row>
    <row r="11" spans="1:19" ht="9.75" customHeight="1" x14ac:dyDescent="0.2">
      <c r="A11" s="31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25"/>
    </row>
    <row r="12" spans="1:19" ht="33.75" customHeight="1" x14ac:dyDescent="0.2">
      <c r="A12" s="450" t="s">
        <v>48</v>
      </c>
      <c r="B12" s="222"/>
      <c r="C12" s="450" t="s">
        <v>130</v>
      </c>
      <c r="D12" s="450"/>
      <c r="E12" s="452" t="s">
        <v>124</v>
      </c>
      <c r="F12" s="452"/>
      <c r="G12" s="452"/>
      <c r="H12" s="452"/>
      <c r="I12" s="450" t="s">
        <v>125</v>
      </c>
      <c r="J12" s="446" t="s">
        <v>651</v>
      </c>
      <c r="K12" s="447"/>
      <c r="L12" s="447"/>
      <c r="M12" s="448"/>
      <c r="N12" s="431" t="s">
        <v>8</v>
      </c>
      <c r="O12" s="432"/>
      <c r="P12" s="432"/>
      <c r="Q12" s="432"/>
      <c r="R12" s="432"/>
      <c r="S12" s="433"/>
    </row>
    <row r="13" spans="1:19" s="33" customFormat="1" ht="28.5" customHeight="1" x14ac:dyDescent="0.2">
      <c r="A13" s="450"/>
      <c r="B13" s="94"/>
      <c r="C13" s="450"/>
      <c r="D13" s="450"/>
      <c r="E13" s="452"/>
      <c r="F13" s="452"/>
      <c r="G13" s="452"/>
      <c r="H13" s="452"/>
      <c r="I13" s="450"/>
      <c r="J13" s="442" t="s">
        <v>652</v>
      </c>
      <c r="K13" s="443"/>
      <c r="L13" s="442" t="s">
        <v>653</v>
      </c>
      <c r="M13" s="443"/>
      <c r="N13" s="444" t="s">
        <v>345</v>
      </c>
      <c r="O13" s="445"/>
      <c r="P13" s="444" t="s">
        <v>410</v>
      </c>
      <c r="Q13" s="445"/>
      <c r="R13" s="444" t="s">
        <v>529</v>
      </c>
      <c r="S13" s="445"/>
    </row>
    <row r="14" spans="1:19" s="33" customFormat="1" ht="68.25" customHeight="1" x14ac:dyDescent="0.2">
      <c r="A14" s="450"/>
      <c r="B14" s="94"/>
      <c r="C14" s="450"/>
      <c r="D14" s="450"/>
      <c r="E14" s="452"/>
      <c r="F14" s="452"/>
      <c r="G14" s="452"/>
      <c r="H14" s="452"/>
      <c r="I14" s="450"/>
      <c r="J14" s="352" t="s">
        <v>569</v>
      </c>
      <c r="K14" s="352" t="s">
        <v>575</v>
      </c>
      <c r="L14" s="352" t="s">
        <v>569</v>
      </c>
      <c r="M14" s="352" t="s">
        <v>575</v>
      </c>
      <c r="N14" s="327" t="s">
        <v>569</v>
      </c>
      <c r="O14" s="327" t="s">
        <v>575</v>
      </c>
      <c r="P14" s="327" t="s">
        <v>569</v>
      </c>
      <c r="Q14" s="327" t="s">
        <v>575</v>
      </c>
      <c r="R14" s="327" t="s">
        <v>569</v>
      </c>
      <c r="S14" s="327" t="s">
        <v>575</v>
      </c>
    </row>
    <row r="15" spans="1:19" s="34" customFormat="1" ht="24" customHeight="1" x14ac:dyDescent="0.2">
      <c r="A15" s="60" t="s">
        <v>12</v>
      </c>
      <c r="B15" s="50"/>
      <c r="C15" s="51" t="s">
        <v>13</v>
      </c>
      <c r="D15" s="39" t="s">
        <v>14</v>
      </c>
      <c r="E15" s="37"/>
      <c r="F15" s="38"/>
      <c r="G15" s="38"/>
      <c r="H15" s="39"/>
      <c r="I15" s="55"/>
      <c r="J15" s="43">
        <f t="shared" ref="J15:S15" si="0">J16+J24+J30+J36</f>
        <v>43347.299999999996</v>
      </c>
      <c r="K15" s="43">
        <f t="shared" si="0"/>
        <v>0</v>
      </c>
      <c r="L15" s="43">
        <f>L16+L24+L30+L36</f>
        <v>1415.6</v>
      </c>
      <c r="M15" s="43">
        <f>M16+M24+M30+M36</f>
        <v>0</v>
      </c>
      <c r="N15" s="43">
        <f>N16+N24+N30+N36</f>
        <v>44762.9</v>
      </c>
      <c r="O15" s="43">
        <f>O16+O24+O30+O36</f>
        <v>0</v>
      </c>
      <c r="P15" s="43">
        <f t="shared" si="0"/>
        <v>36453.1</v>
      </c>
      <c r="Q15" s="43">
        <f t="shared" si="0"/>
        <v>0</v>
      </c>
      <c r="R15" s="43">
        <f t="shared" si="0"/>
        <v>37904.5</v>
      </c>
      <c r="S15" s="43">
        <f t="shared" si="0"/>
        <v>0</v>
      </c>
    </row>
    <row r="16" spans="1:19" s="34" customFormat="1" ht="75" x14ac:dyDescent="0.2">
      <c r="A16" s="60" t="s">
        <v>15</v>
      </c>
      <c r="B16" s="56"/>
      <c r="C16" s="51" t="s">
        <v>13</v>
      </c>
      <c r="D16" s="39" t="s">
        <v>16</v>
      </c>
      <c r="E16" s="37"/>
      <c r="F16" s="38"/>
      <c r="G16" s="38"/>
      <c r="H16" s="39"/>
      <c r="I16" s="55"/>
      <c r="J16" s="43">
        <f t="shared" ref="J16:S19" si="1">J17</f>
        <v>4158.8999999999996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3">
        <f t="shared" si="1"/>
        <v>4158.8999999999996</v>
      </c>
      <c r="O16" s="43">
        <f t="shared" si="1"/>
        <v>0</v>
      </c>
      <c r="P16" s="43">
        <f t="shared" si="1"/>
        <v>4301.3</v>
      </c>
      <c r="Q16" s="43">
        <f t="shared" si="1"/>
        <v>0</v>
      </c>
      <c r="R16" s="43">
        <f t="shared" si="1"/>
        <v>4448.1000000000004</v>
      </c>
      <c r="S16" s="43">
        <f t="shared" si="1"/>
        <v>0</v>
      </c>
    </row>
    <row r="17" spans="1:19" s="34" customFormat="1" ht="37.5" x14ac:dyDescent="0.2">
      <c r="A17" s="60" t="s">
        <v>158</v>
      </c>
      <c r="B17" s="56"/>
      <c r="C17" s="51" t="s">
        <v>13</v>
      </c>
      <c r="D17" s="39" t="s">
        <v>16</v>
      </c>
      <c r="E17" s="37" t="s">
        <v>54</v>
      </c>
      <c r="F17" s="38" t="s">
        <v>51</v>
      </c>
      <c r="G17" s="38" t="s">
        <v>14</v>
      </c>
      <c r="H17" s="39" t="s">
        <v>74</v>
      </c>
      <c r="I17" s="40"/>
      <c r="J17" s="43">
        <f t="shared" si="1"/>
        <v>4158.8999999999996</v>
      </c>
      <c r="K17" s="43">
        <f t="shared" si="1"/>
        <v>0</v>
      </c>
      <c r="L17" s="43">
        <f t="shared" si="1"/>
        <v>0</v>
      </c>
      <c r="M17" s="43">
        <f t="shared" si="1"/>
        <v>0</v>
      </c>
      <c r="N17" s="43">
        <f t="shared" si="1"/>
        <v>4158.8999999999996</v>
      </c>
      <c r="O17" s="43">
        <f t="shared" si="1"/>
        <v>0</v>
      </c>
      <c r="P17" s="43">
        <f t="shared" si="1"/>
        <v>4301.3</v>
      </c>
      <c r="Q17" s="43">
        <f t="shared" si="1"/>
        <v>0</v>
      </c>
      <c r="R17" s="43">
        <f t="shared" si="1"/>
        <v>4448.1000000000004</v>
      </c>
      <c r="S17" s="43">
        <f t="shared" si="1"/>
        <v>0</v>
      </c>
    </row>
    <row r="18" spans="1:19" s="34" customFormat="1" ht="37.5" x14ac:dyDescent="0.2">
      <c r="A18" s="60" t="s">
        <v>160</v>
      </c>
      <c r="B18" s="56"/>
      <c r="C18" s="51" t="s">
        <v>13</v>
      </c>
      <c r="D18" s="39" t="s">
        <v>16</v>
      </c>
      <c r="E18" s="37" t="s">
        <v>54</v>
      </c>
      <c r="F18" s="38" t="s">
        <v>11</v>
      </c>
      <c r="G18" s="38" t="s">
        <v>14</v>
      </c>
      <c r="H18" s="39" t="s">
        <v>74</v>
      </c>
      <c r="I18" s="40"/>
      <c r="J18" s="43">
        <f t="shared" si="1"/>
        <v>4158.8999999999996</v>
      </c>
      <c r="K18" s="43">
        <f t="shared" si="1"/>
        <v>0</v>
      </c>
      <c r="L18" s="43">
        <f t="shared" si="1"/>
        <v>0</v>
      </c>
      <c r="M18" s="43">
        <f t="shared" si="1"/>
        <v>0</v>
      </c>
      <c r="N18" s="43">
        <f t="shared" si="1"/>
        <v>4158.8999999999996</v>
      </c>
      <c r="O18" s="43">
        <f t="shared" si="1"/>
        <v>0</v>
      </c>
      <c r="P18" s="43">
        <f t="shared" si="1"/>
        <v>4301.3</v>
      </c>
      <c r="Q18" s="43">
        <f t="shared" si="1"/>
        <v>0</v>
      </c>
      <c r="R18" s="43">
        <f t="shared" si="1"/>
        <v>4448.1000000000004</v>
      </c>
      <c r="S18" s="43">
        <f t="shared" si="1"/>
        <v>0</v>
      </c>
    </row>
    <row r="19" spans="1:19" s="34" customFormat="1" ht="27" customHeight="1" x14ac:dyDescent="0.2">
      <c r="A19" s="60" t="s">
        <v>57</v>
      </c>
      <c r="B19" s="56"/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13</v>
      </c>
      <c r="H19" s="39" t="s">
        <v>74</v>
      </c>
      <c r="I19" s="40"/>
      <c r="J19" s="43">
        <f t="shared" si="1"/>
        <v>4158.8999999999996</v>
      </c>
      <c r="K19" s="43">
        <f t="shared" si="1"/>
        <v>0</v>
      </c>
      <c r="L19" s="43">
        <f t="shared" si="1"/>
        <v>0</v>
      </c>
      <c r="M19" s="43">
        <f t="shared" si="1"/>
        <v>0</v>
      </c>
      <c r="N19" s="43">
        <f t="shared" si="1"/>
        <v>4158.8999999999996</v>
      </c>
      <c r="O19" s="43">
        <f t="shared" si="1"/>
        <v>0</v>
      </c>
      <c r="P19" s="43">
        <f t="shared" si="1"/>
        <v>4301.3</v>
      </c>
      <c r="Q19" s="43">
        <f t="shared" si="1"/>
        <v>0</v>
      </c>
      <c r="R19" s="43">
        <f t="shared" si="1"/>
        <v>4448.1000000000004</v>
      </c>
      <c r="S19" s="43">
        <f t="shared" si="1"/>
        <v>0</v>
      </c>
    </row>
    <row r="20" spans="1:19" s="34" customFormat="1" ht="27" customHeight="1" x14ac:dyDescent="0.2">
      <c r="A20" s="4" t="s">
        <v>159</v>
      </c>
      <c r="B20" s="57"/>
      <c r="C20" s="48" t="s">
        <v>13</v>
      </c>
      <c r="D20" s="6" t="s">
        <v>16</v>
      </c>
      <c r="E20" s="5" t="s">
        <v>54</v>
      </c>
      <c r="F20" s="17" t="s">
        <v>11</v>
      </c>
      <c r="G20" s="17" t="s">
        <v>13</v>
      </c>
      <c r="H20" s="6" t="s">
        <v>101</v>
      </c>
      <c r="I20" s="40"/>
      <c r="J20" s="18">
        <f t="shared" ref="J20:S20" si="2">J21+J22+J23</f>
        <v>4158.8999999999996</v>
      </c>
      <c r="K20" s="18">
        <f t="shared" si="2"/>
        <v>0</v>
      </c>
      <c r="L20" s="18">
        <f>L21+L22+L23</f>
        <v>0</v>
      </c>
      <c r="M20" s="18">
        <f>M21+M22+M23</f>
        <v>0</v>
      </c>
      <c r="N20" s="18">
        <f>N21+N22+N23</f>
        <v>4158.8999999999996</v>
      </c>
      <c r="O20" s="18">
        <f>O21+O22+O23</f>
        <v>0</v>
      </c>
      <c r="P20" s="18">
        <f t="shared" si="2"/>
        <v>4301.3</v>
      </c>
      <c r="Q20" s="18">
        <f t="shared" si="2"/>
        <v>0</v>
      </c>
      <c r="R20" s="18">
        <f t="shared" si="2"/>
        <v>4448.1000000000004</v>
      </c>
      <c r="S20" s="18">
        <f t="shared" si="2"/>
        <v>0</v>
      </c>
    </row>
    <row r="21" spans="1:19" ht="93.75" x14ac:dyDescent="0.2">
      <c r="A21" s="2" t="s">
        <v>334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7">
        <v>100</v>
      </c>
      <c r="J21" s="18">
        <f>Пр.9!J22</f>
        <v>3402</v>
      </c>
      <c r="K21" s="18">
        <f>Пр.9!K22</f>
        <v>0</v>
      </c>
      <c r="L21" s="18">
        <f>Пр.9!L22</f>
        <v>0</v>
      </c>
      <c r="M21" s="18">
        <f>Пр.9!M22</f>
        <v>0</v>
      </c>
      <c r="N21" s="18">
        <f>Пр.9!N22</f>
        <v>3402</v>
      </c>
      <c r="O21" s="18">
        <f>Пр.9!O22</f>
        <v>0</v>
      </c>
      <c r="P21" s="18">
        <f>Пр.9!P22</f>
        <v>3608</v>
      </c>
      <c r="Q21" s="18">
        <f>Пр.9!Q22</f>
        <v>0</v>
      </c>
      <c r="R21" s="18">
        <f>Пр.9!R22</f>
        <v>3752</v>
      </c>
      <c r="S21" s="18">
        <f>Пр.9!S22</f>
        <v>0</v>
      </c>
    </row>
    <row r="22" spans="1:19" s="34" customFormat="1" ht="37.5" x14ac:dyDescent="0.2">
      <c r="A22" s="4" t="s">
        <v>335</v>
      </c>
      <c r="B22" s="57"/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200</v>
      </c>
      <c r="J22" s="18">
        <f>Пр.9!J23</f>
        <v>756.4</v>
      </c>
      <c r="K22" s="18">
        <f>Пр.9!K23</f>
        <v>0</v>
      </c>
      <c r="L22" s="18">
        <f>Пр.9!L23</f>
        <v>0</v>
      </c>
      <c r="M22" s="18">
        <f>Пр.9!M23</f>
        <v>0</v>
      </c>
      <c r="N22" s="18">
        <f>Пр.9!N23</f>
        <v>756.4</v>
      </c>
      <c r="O22" s="18">
        <f>Пр.9!O23</f>
        <v>0</v>
      </c>
      <c r="P22" s="18">
        <f>Пр.9!P23</f>
        <v>693.1</v>
      </c>
      <c r="Q22" s="18">
        <f>Пр.9!Q23</f>
        <v>0</v>
      </c>
      <c r="R22" s="18">
        <f>Пр.9!R23</f>
        <v>695.8</v>
      </c>
      <c r="S22" s="18">
        <f>Пр.9!S23</f>
        <v>0</v>
      </c>
    </row>
    <row r="23" spans="1:19" s="34" customFormat="1" x14ac:dyDescent="0.2">
      <c r="A23" s="2" t="s">
        <v>340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800</v>
      </c>
      <c r="J23" s="18">
        <f>Пр.9!J24</f>
        <v>0.5</v>
      </c>
      <c r="K23" s="18">
        <f>Пр.9!K24</f>
        <v>0</v>
      </c>
      <c r="L23" s="18">
        <f>Пр.9!L24</f>
        <v>0</v>
      </c>
      <c r="M23" s="18">
        <f>Пр.9!M24</f>
        <v>0</v>
      </c>
      <c r="N23" s="18">
        <f>Пр.9!N24</f>
        <v>0.5</v>
      </c>
      <c r="O23" s="18">
        <f>Пр.9!O24</f>
        <v>0</v>
      </c>
      <c r="P23" s="18">
        <f>Пр.9!P24</f>
        <v>0.2</v>
      </c>
      <c r="Q23" s="18">
        <f>Пр.9!Q24</f>
        <v>0</v>
      </c>
      <c r="R23" s="18">
        <f>Пр.9!R24</f>
        <v>0.3</v>
      </c>
      <c r="S23" s="18">
        <f>Пр.9!S24</f>
        <v>0</v>
      </c>
    </row>
    <row r="24" spans="1:19" s="34" customFormat="1" ht="56.25" x14ac:dyDescent="0.2">
      <c r="A24" s="60" t="s">
        <v>18</v>
      </c>
      <c r="B24" s="50"/>
      <c r="C24" s="51" t="s">
        <v>13</v>
      </c>
      <c r="D24" s="39" t="s">
        <v>19</v>
      </c>
      <c r="E24" s="37"/>
      <c r="F24" s="38"/>
      <c r="G24" s="38"/>
      <c r="H24" s="39"/>
      <c r="I24" s="55"/>
      <c r="J24" s="43">
        <f t="shared" ref="J24:S28" si="3">J25</f>
        <v>200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200</v>
      </c>
      <c r="O24" s="43">
        <f t="shared" si="3"/>
        <v>0</v>
      </c>
      <c r="P24" s="43">
        <f t="shared" si="3"/>
        <v>200</v>
      </c>
      <c r="Q24" s="43">
        <f t="shared" si="3"/>
        <v>0</v>
      </c>
      <c r="R24" s="43">
        <f t="shared" si="3"/>
        <v>200</v>
      </c>
      <c r="S24" s="43">
        <f t="shared" si="3"/>
        <v>0</v>
      </c>
    </row>
    <row r="25" spans="1:19" s="34" customFormat="1" ht="37.5" x14ac:dyDescent="0.2">
      <c r="A25" s="60" t="s">
        <v>158</v>
      </c>
      <c r="B25" s="56"/>
      <c r="C25" s="51" t="s">
        <v>13</v>
      </c>
      <c r="D25" s="39" t="s">
        <v>19</v>
      </c>
      <c r="E25" s="37" t="s">
        <v>54</v>
      </c>
      <c r="F25" s="38" t="s">
        <v>51</v>
      </c>
      <c r="G25" s="38" t="s">
        <v>14</v>
      </c>
      <c r="H25" s="39" t="s">
        <v>74</v>
      </c>
      <c r="I25" s="40"/>
      <c r="J25" s="43">
        <f t="shared" si="3"/>
        <v>200</v>
      </c>
      <c r="K25" s="43">
        <f t="shared" si="3"/>
        <v>0</v>
      </c>
      <c r="L25" s="43">
        <f t="shared" si="3"/>
        <v>0</v>
      </c>
      <c r="M25" s="43">
        <f t="shared" si="3"/>
        <v>0</v>
      </c>
      <c r="N25" s="43">
        <f t="shared" si="3"/>
        <v>200</v>
      </c>
      <c r="O25" s="43">
        <f t="shared" si="3"/>
        <v>0</v>
      </c>
      <c r="P25" s="43">
        <f t="shared" si="3"/>
        <v>200</v>
      </c>
      <c r="Q25" s="43">
        <f t="shared" si="3"/>
        <v>0</v>
      </c>
      <c r="R25" s="43">
        <f t="shared" si="3"/>
        <v>200</v>
      </c>
      <c r="S25" s="43">
        <f t="shared" si="3"/>
        <v>0</v>
      </c>
    </row>
    <row r="26" spans="1:19" s="34" customFormat="1" ht="37.5" x14ac:dyDescent="0.2">
      <c r="A26" s="60" t="s">
        <v>160</v>
      </c>
      <c r="B26" s="50"/>
      <c r="C26" s="51" t="s">
        <v>13</v>
      </c>
      <c r="D26" s="39" t="s">
        <v>19</v>
      </c>
      <c r="E26" s="37" t="s">
        <v>54</v>
      </c>
      <c r="F26" s="38" t="s">
        <v>11</v>
      </c>
      <c r="G26" s="38" t="s">
        <v>14</v>
      </c>
      <c r="H26" s="39" t="s">
        <v>74</v>
      </c>
      <c r="I26" s="40"/>
      <c r="J26" s="43">
        <f t="shared" si="3"/>
        <v>200</v>
      </c>
      <c r="K26" s="43">
        <f t="shared" si="3"/>
        <v>0</v>
      </c>
      <c r="L26" s="43">
        <f t="shared" si="3"/>
        <v>0</v>
      </c>
      <c r="M26" s="43">
        <f t="shared" si="3"/>
        <v>0</v>
      </c>
      <c r="N26" s="43">
        <f t="shared" si="3"/>
        <v>200</v>
      </c>
      <c r="O26" s="43">
        <f t="shared" si="3"/>
        <v>0</v>
      </c>
      <c r="P26" s="43">
        <f t="shared" si="3"/>
        <v>200</v>
      </c>
      <c r="Q26" s="43">
        <f t="shared" si="3"/>
        <v>0</v>
      </c>
      <c r="R26" s="43">
        <f t="shared" si="3"/>
        <v>200</v>
      </c>
      <c r="S26" s="43">
        <f t="shared" si="3"/>
        <v>0</v>
      </c>
    </row>
    <row r="27" spans="1:19" s="34" customFormat="1" x14ac:dyDescent="0.2">
      <c r="A27" s="60" t="s">
        <v>57</v>
      </c>
      <c r="B27" s="50"/>
      <c r="C27" s="51" t="s">
        <v>13</v>
      </c>
      <c r="D27" s="39" t="s">
        <v>19</v>
      </c>
      <c r="E27" s="37" t="s">
        <v>54</v>
      </c>
      <c r="F27" s="38" t="s">
        <v>11</v>
      </c>
      <c r="G27" s="38" t="s">
        <v>13</v>
      </c>
      <c r="H27" s="39" t="s">
        <v>74</v>
      </c>
      <c r="I27" s="40"/>
      <c r="J27" s="43">
        <f t="shared" si="3"/>
        <v>200</v>
      </c>
      <c r="K27" s="43">
        <f t="shared" si="3"/>
        <v>0</v>
      </c>
      <c r="L27" s="43">
        <f t="shared" si="3"/>
        <v>0</v>
      </c>
      <c r="M27" s="43">
        <f t="shared" si="3"/>
        <v>0</v>
      </c>
      <c r="N27" s="43">
        <f t="shared" si="3"/>
        <v>200</v>
      </c>
      <c r="O27" s="43">
        <f t="shared" si="3"/>
        <v>0</v>
      </c>
      <c r="P27" s="43">
        <f t="shared" si="3"/>
        <v>200</v>
      </c>
      <c r="Q27" s="43">
        <f t="shared" si="3"/>
        <v>0</v>
      </c>
      <c r="R27" s="43">
        <f t="shared" si="3"/>
        <v>200</v>
      </c>
      <c r="S27" s="43">
        <f t="shared" si="3"/>
        <v>0</v>
      </c>
    </row>
    <row r="28" spans="1:19" s="34" customFormat="1" ht="75" x14ac:dyDescent="0.2">
      <c r="A28" s="16" t="s">
        <v>148</v>
      </c>
      <c r="B28" s="47"/>
      <c r="C28" s="48" t="s">
        <v>13</v>
      </c>
      <c r="D28" s="6" t="s">
        <v>19</v>
      </c>
      <c r="E28" s="5" t="s">
        <v>54</v>
      </c>
      <c r="F28" s="17" t="s">
        <v>11</v>
      </c>
      <c r="G28" s="17" t="s">
        <v>13</v>
      </c>
      <c r="H28" s="6" t="s">
        <v>102</v>
      </c>
      <c r="I28" s="7"/>
      <c r="J28" s="18">
        <f t="shared" si="3"/>
        <v>200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200</v>
      </c>
      <c r="O28" s="18">
        <f t="shared" si="3"/>
        <v>0</v>
      </c>
      <c r="P28" s="18">
        <f>P29</f>
        <v>200</v>
      </c>
      <c r="Q28" s="18">
        <f>Q29</f>
        <v>0</v>
      </c>
      <c r="R28" s="18">
        <f>R29</f>
        <v>200</v>
      </c>
      <c r="S28" s="18">
        <f>S29</f>
        <v>0</v>
      </c>
    </row>
    <row r="29" spans="1:19" x14ac:dyDescent="0.2">
      <c r="A29" s="4" t="s">
        <v>338</v>
      </c>
      <c r="B29" s="47"/>
      <c r="C29" s="48" t="s">
        <v>13</v>
      </c>
      <c r="D29" s="6" t="s">
        <v>19</v>
      </c>
      <c r="E29" s="5" t="s">
        <v>54</v>
      </c>
      <c r="F29" s="17" t="s">
        <v>11</v>
      </c>
      <c r="G29" s="17" t="s">
        <v>13</v>
      </c>
      <c r="H29" s="6" t="s">
        <v>102</v>
      </c>
      <c r="I29" s="7">
        <v>500</v>
      </c>
      <c r="J29" s="18">
        <f>Пр.9!J356</f>
        <v>200</v>
      </c>
      <c r="K29" s="18">
        <f>Пр.9!K356</f>
        <v>0</v>
      </c>
      <c r="L29" s="18">
        <f>Пр.9!L356</f>
        <v>0</v>
      </c>
      <c r="M29" s="18">
        <f>Пр.9!M356</f>
        <v>0</v>
      </c>
      <c r="N29" s="18">
        <f>Пр.9!N356</f>
        <v>200</v>
      </c>
      <c r="O29" s="18">
        <f>Пр.9!O356</f>
        <v>0</v>
      </c>
      <c r="P29" s="18">
        <f>Пр.9!P356</f>
        <v>200</v>
      </c>
      <c r="Q29" s="18">
        <f>Пр.9!Q356</f>
        <v>0</v>
      </c>
      <c r="R29" s="18">
        <f>Пр.9!R356</f>
        <v>200</v>
      </c>
      <c r="S29" s="18">
        <f>Пр.9!S356</f>
        <v>0</v>
      </c>
    </row>
    <row r="30" spans="1:19" s="34" customFormat="1" x14ac:dyDescent="0.2">
      <c r="A30" s="60" t="s">
        <v>21</v>
      </c>
      <c r="B30" s="50"/>
      <c r="C30" s="51" t="s">
        <v>13</v>
      </c>
      <c r="D30" s="39" t="s">
        <v>22</v>
      </c>
      <c r="E30" s="37"/>
      <c r="F30" s="38"/>
      <c r="G30" s="38"/>
      <c r="H30" s="39"/>
      <c r="I30" s="55"/>
      <c r="J30" s="43">
        <f t="shared" ref="J30:S34" si="4">J31</f>
        <v>3000</v>
      </c>
      <c r="K30" s="43">
        <f t="shared" si="4"/>
        <v>0</v>
      </c>
      <c r="L30" s="43">
        <f t="shared" si="4"/>
        <v>0</v>
      </c>
      <c r="M30" s="43">
        <f t="shared" si="4"/>
        <v>0</v>
      </c>
      <c r="N30" s="43">
        <f t="shared" si="4"/>
        <v>3000</v>
      </c>
      <c r="O30" s="43">
        <f t="shared" si="4"/>
        <v>0</v>
      </c>
      <c r="P30" s="43">
        <f t="shared" si="4"/>
        <v>3000</v>
      </c>
      <c r="Q30" s="43">
        <f t="shared" si="4"/>
        <v>0</v>
      </c>
      <c r="R30" s="43">
        <f t="shared" si="4"/>
        <v>3000</v>
      </c>
      <c r="S30" s="43">
        <f t="shared" si="4"/>
        <v>0</v>
      </c>
    </row>
    <row r="31" spans="1:19" s="34" customFormat="1" x14ac:dyDescent="0.2">
      <c r="A31" s="35" t="s">
        <v>55</v>
      </c>
      <c r="B31" s="50"/>
      <c r="C31" s="51" t="s">
        <v>13</v>
      </c>
      <c r="D31" s="39" t="s">
        <v>22</v>
      </c>
      <c r="E31" s="37" t="s">
        <v>56</v>
      </c>
      <c r="F31" s="38" t="s">
        <v>51</v>
      </c>
      <c r="G31" s="38" t="s">
        <v>14</v>
      </c>
      <c r="H31" s="39" t="s">
        <v>74</v>
      </c>
      <c r="I31" s="7"/>
      <c r="J31" s="43">
        <f t="shared" si="4"/>
        <v>3000</v>
      </c>
      <c r="K31" s="43">
        <f t="shared" si="4"/>
        <v>0</v>
      </c>
      <c r="L31" s="43">
        <f t="shared" si="4"/>
        <v>0</v>
      </c>
      <c r="M31" s="43">
        <f t="shared" si="4"/>
        <v>0</v>
      </c>
      <c r="N31" s="43">
        <f t="shared" si="4"/>
        <v>3000</v>
      </c>
      <c r="O31" s="43">
        <f t="shared" si="4"/>
        <v>0</v>
      </c>
      <c r="P31" s="43">
        <f t="shared" si="4"/>
        <v>3000</v>
      </c>
      <c r="Q31" s="43">
        <f t="shared" si="4"/>
        <v>0</v>
      </c>
      <c r="R31" s="43">
        <f t="shared" si="4"/>
        <v>3000</v>
      </c>
      <c r="S31" s="43">
        <f t="shared" si="4"/>
        <v>0</v>
      </c>
    </row>
    <row r="32" spans="1:19" s="34" customFormat="1" x14ac:dyDescent="0.2">
      <c r="A32" s="35" t="s">
        <v>57</v>
      </c>
      <c r="B32" s="50"/>
      <c r="C32" s="51" t="s">
        <v>13</v>
      </c>
      <c r="D32" s="39" t="s">
        <v>22</v>
      </c>
      <c r="E32" s="37" t="s">
        <v>56</v>
      </c>
      <c r="F32" s="38" t="s">
        <v>58</v>
      </c>
      <c r="G32" s="38" t="s">
        <v>14</v>
      </c>
      <c r="H32" s="39" t="s">
        <v>74</v>
      </c>
      <c r="I32" s="7"/>
      <c r="J32" s="43">
        <f t="shared" si="4"/>
        <v>3000</v>
      </c>
      <c r="K32" s="43">
        <f t="shared" si="4"/>
        <v>0</v>
      </c>
      <c r="L32" s="43">
        <f t="shared" si="4"/>
        <v>0</v>
      </c>
      <c r="M32" s="43">
        <f t="shared" si="4"/>
        <v>0</v>
      </c>
      <c r="N32" s="43">
        <f t="shared" si="4"/>
        <v>3000</v>
      </c>
      <c r="O32" s="43">
        <f t="shared" si="4"/>
        <v>0</v>
      </c>
      <c r="P32" s="43">
        <f t="shared" si="4"/>
        <v>3000</v>
      </c>
      <c r="Q32" s="43">
        <f t="shared" si="4"/>
        <v>0</v>
      </c>
      <c r="R32" s="43">
        <f t="shared" si="4"/>
        <v>3000</v>
      </c>
      <c r="S32" s="43">
        <f t="shared" si="4"/>
        <v>0</v>
      </c>
    </row>
    <row r="33" spans="1:19" s="34" customFormat="1" x14ac:dyDescent="0.2">
      <c r="A33" s="35" t="s">
        <v>57</v>
      </c>
      <c r="B33" s="50"/>
      <c r="C33" s="51" t="s">
        <v>13</v>
      </c>
      <c r="D33" s="39" t="s">
        <v>22</v>
      </c>
      <c r="E33" s="37" t="s">
        <v>56</v>
      </c>
      <c r="F33" s="38" t="s">
        <v>58</v>
      </c>
      <c r="G33" s="38" t="s">
        <v>13</v>
      </c>
      <c r="H33" s="39" t="s">
        <v>74</v>
      </c>
      <c r="I33" s="40"/>
      <c r="J33" s="43">
        <f t="shared" si="4"/>
        <v>3000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3000</v>
      </c>
      <c r="O33" s="43">
        <f t="shared" si="4"/>
        <v>0</v>
      </c>
      <c r="P33" s="43">
        <f t="shared" si="4"/>
        <v>3000</v>
      </c>
      <c r="Q33" s="43">
        <f t="shared" si="4"/>
        <v>0</v>
      </c>
      <c r="R33" s="43">
        <f t="shared" si="4"/>
        <v>3000</v>
      </c>
      <c r="S33" s="43">
        <f t="shared" si="4"/>
        <v>0</v>
      </c>
    </row>
    <row r="34" spans="1:19" s="34" customFormat="1" ht="37.5" x14ac:dyDescent="0.2">
      <c r="A34" s="2" t="s">
        <v>112</v>
      </c>
      <c r="B34" s="47"/>
      <c r="C34" s="48" t="s">
        <v>13</v>
      </c>
      <c r="D34" s="6" t="s">
        <v>22</v>
      </c>
      <c r="E34" s="5" t="s">
        <v>56</v>
      </c>
      <c r="F34" s="17" t="s">
        <v>58</v>
      </c>
      <c r="G34" s="17" t="s">
        <v>13</v>
      </c>
      <c r="H34" s="6" t="s">
        <v>113</v>
      </c>
      <c r="I34" s="7"/>
      <c r="J34" s="18">
        <f t="shared" si="4"/>
        <v>3000</v>
      </c>
      <c r="K34" s="18">
        <f t="shared" si="4"/>
        <v>0</v>
      </c>
      <c r="L34" s="18">
        <f t="shared" si="4"/>
        <v>0</v>
      </c>
      <c r="M34" s="18">
        <f t="shared" si="4"/>
        <v>0</v>
      </c>
      <c r="N34" s="18">
        <f t="shared" si="4"/>
        <v>3000</v>
      </c>
      <c r="O34" s="18">
        <f t="shared" si="4"/>
        <v>0</v>
      </c>
      <c r="P34" s="18">
        <f t="shared" si="4"/>
        <v>3000</v>
      </c>
      <c r="Q34" s="18">
        <f t="shared" si="4"/>
        <v>0</v>
      </c>
      <c r="R34" s="18">
        <f t="shared" si="4"/>
        <v>3000</v>
      </c>
      <c r="S34" s="18">
        <f t="shared" si="4"/>
        <v>0</v>
      </c>
    </row>
    <row r="35" spans="1:19" s="34" customFormat="1" ht="24.75" customHeight="1" x14ac:dyDescent="0.2">
      <c r="A35" s="2" t="s">
        <v>340</v>
      </c>
      <c r="B35" s="47"/>
      <c r="C35" s="48" t="s">
        <v>13</v>
      </c>
      <c r="D35" s="6" t="s">
        <v>22</v>
      </c>
      <c r="E35" s="5" t="s">
        <v>56</v>
      </c>
      <c r="F35" s="17" t="s">
        <v>58</v>
      </c>
      <c r="G35" s="17" t="s">
        <v>13</v>
      </c>
      <c r="H35" s="6" t="s">
        <v>113</v>
      </c>
      <c r="I35" s="7">
        <v>800</v>
      </c>
      <c r="J35" s="18">
        <f>Пр.9!J348</f>
        <v>3000</v>
      </c>
      <c r="K35" s="18">
        <f>Пр.9!K348</f>
        <v>0</v>
      </c>
      <c r="L35" s="18">
        <f>Пр.9!L348</f>
        <v>0</v>
      </c>
      <c r="M35" s="18">
        <f>Пр.9!M348</f>
        <v>0</v>
      </c>
      <c r="N35" s="18">
        <f>Пр.9!N348</f>
        <v>3000</v>
      </c>
      <c r="O35" s="18">
        <f>Пр.9!O348</f>
        <v>0</v>
      </c>
      <c r="P35" s="18">
        <f>Пр.9!P348</f>
        <v>3000</v>
      </c>
      <c r="Q35" s="18">
        <f>Пр.9!Q348</f>
        <v>0</v>
      </c>
      <c r="R35" s="18">
        <f>Пр.9!R348</f>
        <v>3000</v>
      </c>
      <c r="S35" s="18">
        <f>Пр.9!S348</f>
        <v>0</v>
      </c>
    </row>
    <row r="36" spans="1:19" s="34" customFormat="1" ht="28.5" customHeight="1" x14ac:dyDescent="0.2">
      <c r="A36" s="60" t="s">
        <v>23</v>
      </c>
      <c r="B36" s="56"/>
      <c r="C36" s="51" t="s">
        <v>13</v>
      </c>
      <c r="D36" s="39">
        <v>13</v>
      </c>
      <c r="E36" s="37"/>
      <c r="F36" s="38"/>
      <c r="G36" s="38"/>
      <c r="H36" s="39"/>
      <c r="I36" s="55"/>
      <c r="J36" s="43">
        <f t="shared" ref="J36:S36" si="5">J37+J41+J48</f>
        <v>35988.399999999994</v>
      </c>
      <c r="K36" s="43">
        <f t="shared" si="5"/>
        <v>0</v>
      </c>
      <c r="L36" s="43">
        <f>L37+L41+L48</f>
        <v>1415.6</v>
      </c>
      <c r="M36" s="43">
        <f>M37+M41+M48</f>
        <v>0</v>
      </c>
      <c r="N36" s="43">
        <f>N37+N41+N48</f>
        <v>37404</v>
      </c>
      <c r="O36" s="43">
        <f>O37+O41+O48</f>
        <v>0</v>
      </c>
      <c r="P36" s="43">
        <f t="shared" si="5"/>
        <v>28951.8</v>
      </c>
      <c r="Q36" s="43">
        <f t="shared" si="5"/>
        <v>0</v>
      </c>
      <c r="R36" s="43">
        <f t="shared" si="5"/>
        <v>30256.400000000001</v>
      </c>
      <c r="S36" s="43">
        <f t="shared" si="5"/>
        <v>0</v>
      </c>
    </row>
    <row r="37" spans="1:19" ht="37.5" x14ac:dyDescent="0.2">
      <c r="A37" s="49" t="s">
        <v>172</v>
      </c>
      <c r="B37" s="55">
        <v>113</v>
      </c>
      <c r="C37" s="51" t="s">
        <v>13</v>
      </c>
      <c r="D37" s="39">
        <v>13</v>
      </c>
      <c r="E37" s="37" t="s">
        <v>17</v>
      </c>
      <c r="F37" s="38" t="s">
        <v>51</v>
      </c>
      <c r="G37" s="38" t="s">
        <v>14</v>
      </c>
      <c r="H37" s="39" t="s">
        <v>74</v>
      </c>
      <c r="I37" s="54"/>
      <c r="J37" s="43">
        <f t="shared" ref="J37:S37" si="6">J38</f>
        <v>12644</v>
      </c>
      <c r="K37" s="43">
        <f t="shared" si="6"/>
        <v>0</v>
      </c>
      <c r="L37" s="43">
        <f t="shared" si="6"/>
        <v>0</v>
      </c>
      <c r="M37" s="43">
        <f t="shared" si="6"/>
        <v>0</v>
      </c>
      <c r="N37" s="43">
        <f t="shared" si="6"/>
        <v>12644</v>
      </c>
      <c r="O37" s="43">
        <f t="shared" si="6"/>
        <v>0</v>
      </c>
      <c r="P37" s="43">
        <f t="shared" si="6"/>
        <v>13169</v>
      </c>
      <c r="Q37" s="43">
        <f t="shared" si="6"/>
        <v>0</v>
      </c>
      <c r="R37" s="43">
        <f t="shared" si="6"/>
        <v>13674</v>
      </c>
      <c r="S37" s="43">
        <f t="shared" si="6"/>
        <v>0</v>
      </c>
    </row>
    <row r="38" spans="1:19" s="34" customFormat="1" ht="56.25" x14ac:dyDescent="0.2">
      <c r="A38" s="49" t="s">
        <v>417</v>
      </c>
      <c r="B38" s="55">
        <v>113</v>
      </c>
      <c r="C38" s="51" t="s">
        <v>13</v>
      </c>
      <c r="D38" s="39">
        <v>13</v>
      </c>
      <c r="E38" s="37" t="s">
        <v>17</v>
      </c>
      <c r="F38" s="38" t="s">
        <v>51</v>
      </c>
      <c r="G38" s="38" t="s">
        <v>16</v>
      </c>
      <c r="H38" s="39" t="s">
        <v>74</v>
      </c>
      <c r="I38" s="53"/>
      <c r="J38" s="43">
        <f t="shared" ref="J38:S39" si="7">J39</f>
        <v>12644</v>
      </c>
      <c r="K38" s="43">
        <f t="shared" si="7"/>
        <v>0</v>
      </c>
      <c r="L38" s="43">
        <f t="shared" si="7"/>
        <v>0</v>
      </c>
      <c r="M38" s="43">
        <f t="shared" si="7"/>
        <v>0</v>
      </c>
      <c r="N38" s="43">
        <f t="shared" si="7"/>
        <v>12644</v>
      </c>
      <c r="O38" s="43">
        <f t="shared" si="7"/>
        <v>0</v>
      </c>
      <c r="P38" s="43">
        <f t="shared" si="7"/>
        <v>13169</v>
      </c>
      <c r="Q38" s="43">
        <f t="shared" si="7"/>
        <v>0</v>
      </c>
      <c r="R38" s="43">
        <f t="shared" si="7"/>
        <v>13674</v>
      </c>
      <c r="S38" s="43">
        <f t="shared" si="7"/>
        <v>0</v>
      </c>
    </row>
    <row r="39" spans="1:19" ht="37.5" x14ac:dyDescent="0.2">
      <c r="A39" s="2" t="s">
        <v>415</v>
      </c>
      <c r="B39" s="44">
        <v>113</v>
      </c>
      <c r="C39" s="48" t="s">
        <v>13</v>
      </c>
      <c r="D39" s="6">
        <v>13</v>
      </c>
      <c r="E39" s="5" t="s">
        <v>17</v>
      </c>
      <c r="F39" s="17" t="s">
        <v>51</v>
      </c>
      <c r="G39" s="17" t="s">
        <v>16</v>
      </c>
      <c r="H39" s="6" t="s">
        <v>416</v>
      </c>
      <c r="I39" s="54"/>
      <c r="J39" s="18">
        <f t="shared" si="7"/>
        <v>12644</v>
      </c>
      <c r="K39" s="18">
        <f t="shared" si="7"/>
        <v>0</v>
      </c>
      <c r="L39" s="18">
        <f t="shared" si="7"/>
        <v>0</v>
      </c>
      <c r="M39" s="18">
        <f t="shared" si="7"/>
        <v>0</v>
      </c>
      <c r="N39" s="18">
        <f t="shared" si="7"/>
        <v>12644</v>
      </c>
      <c r="O39" s="18">
        <f t="shared" si="7"/>
        <v>0</v>
      </c>
      <c r="P39" s="18">
        <f t="shared" si="7"/>
        <v>13169</v>
      </c>
      <c r="Q39" s="18">
        <f t="shared" si="7"/>
        <v>0</v>
      </c>
      <c r="R39" s="18">
        <f t="shared" si="7"/>
        <v>13674</v>
      </c>
      <c r="S39" s="18">
        <f t="shared" si="7"/>
        <v>0</v>
      </c>
    </row>
    <row r="40" spans="1:19" ht="93.75" x14ac:dyDescent="0.2">
      <c r="A40" s="2" t="s">
        <v>334</v>
      </c>
      <c r="B40" s="44">
        <v>113</v>
      </c>
      <c r="C40" s="48" t="s">
        <v>13</v>
      </c>
      <c r="D40" s="6">
        <v>13</v>
      </c>
      <c r="E40" s="5" t="s">
        <v>17</v>
      </c>
      <c r="F40" s="17" t="s">
        <v>51</v>
      </c>
      <c r="G40" s="17" t="s">
        <v>16</v>
      </c>
      <c r="H40" s="6" t="s">
        <v>416</v>
      </c>
      <c r="I40" s="7">
        <v>100</v>
      </c>
      <c r="J40" s="18">
        <f>Пр.9!J36</f>
        <v>12644</v>
      </c>
      <c r="K40" s="18">
        <f>Пр.9!K36</f>
        <v>0</v>
      </c>
      <c r="L40" s="18">
        <f>Пр.9!L36</f>
        <v>0</v>
      </c>
      <c r="M40" s="18">
        <f>Пр.9!M36</f>
        <v>0</v>
      </c>
      <c r="N40" s="18">
        <f>Пр.9!N36</f>
        <v>12644</v>
      </c>
      <c r="O40" s="18">
        <f>Пр.9!O36</f>
        <v>0</v>
      </c>
      <c r="P40" s="18">
        <f>Пр.9!P36</f>
        <v>13169</v>
      </c>
      <c r="Q40" s="18">
        <f>Пр.9!Q36</f>
        <v>0</v>
      </c>
      <c r="R40" s="18">
        <f>Пр.9!R36</f>
        <v>13674</v>
      </c>
      <c r="S40" s="18">
        <f>Пр.9!S36</f>
        <v>0</v>
      </c>
    </row>
    <row r="41" spans="1:19" s="34" customFormat="1" ht="56.25" x14ac:dyDescent="0.2">
      <c r="A41" s="49" t="s">
        <v>175</v>
      </c>
      <c r="B41" s="56"/>
      <c r="C41" s="51" t="s">
        <v>13</v>
      </c>
      <c r="D41" s="39">
        <v>13</v>
      </c>
      <c r="E41" s="37" t="s">
        <v>30</v>
      </c>
      <c r="F41" s="38" t="s">
        <v>51</v>
      </c>
      <c r="G41" s="38" t="s">
        <v>14</v>
      </c>
      <c r="H41" s="39" t="s">
        <v>74</v>
      </c>
      <c r="I41" s="40"/>
      <c r="J41" s="68">
        <f t="shared" ref="J41:S41" si="8">J42+J45</f>
        <v>1470</v>
      </c>
      <c r="K41" s="68">
        <f t="shared" si="8"/>
        <v>0</v>
      </c>
      <c r="L41" s="68">
        <f>L42+L45</f>
        <v>0</v>
      </c>
      <c r="M41" s="68">
        <f>M42+M45</f>
        <v>0</v>
      </c>
      <c r="N41" s="68">
        <f>N42+N45</f>
        <v>1470</v>
      </c>
      <c r="O41" s="68">
        <f>O42+O45</f>
        <v>0</v>
      </c>
      <c r="P41" s="68">
        <f t="shared" si="8"/>
        <v>1425.8</v>
      </c>
      <c r="Q41" s="68">
        <f t="shared" si="8"/>
        <v>0</v>
      </c>
      <c r="R41" s="68">
        <f t="shared" si="8"/>
        <v>1685.7</v>
      </c>
      <c r="S41" s="68">
        <f t="shared" si="8"/>
        <v>0</v>
      </c>
    </row>
    <row r="42" spans="1:19" s="34" customFormat="1" ht="75" x14ac:dyDescent="0.2">
      <c r="A42" s="49" t="s">
        <v>115</v>
      </c>
      <c r="B42" s="56"/>
      <c r="C42" s="51" t="s">
        <v>13</v>
      </c>
      <c r="D42" s="39">
        <v>13</v>
      </c>
      <c r="E42" s="37" t="s">
        <v>30</v>
      </c>
      <c r="F42" s="38" t="s">
        <v>51</v>
      </c>
      <c r="G42" s="38" t="s">
        <v>13</v>
      </c>
      <c r="H42" s="39" t="s">
        <v>74</v>
      </c>
      <c r="I42" s="40"/>
      <c r="J42" s="43">
        <f t="shared" ref="J42:S43" si="9">J43</f>
        <v>990</v>
      </c>
      <c r="K42" s="43">
        <f t="shared" si="9"/>
        <v>0</v>
      </c>
      <c r="L42" s="43">
        <f t="shared" si="9"/>
        <v>0</v>
      </c>
      <c r="M42" s="43">
        <f t="shared" si="9"/>
        <v>0</v>
      </c>
      <c r="N42" s="43">
        <f t="shared" si="9"/>
        <v>990</v>
      </c>
      <c r="O42" s="43">
        <f t="shared" si="9"/>
        <v>0</v>
      </c>
      <c r="P42" s="43">
        <f t="shared" si="9"/>
        <v>945.8</v>
      </c>
      <c r="Q42" s="43">
        <f t="shared" si="9"/>
        <v>0</v>
      </c>
      <c r="R42" s="43">
        <f t="shared" si="9"/>
        <v>1205.7</v>
      </c>
      <c r="S42" s="43">
        <f t="shared" si="9"/>
        <v>0</v>
      </c>
    </row>
    <row r="43" spans="1:19" ht="112.5" x14ac:dyDescent="0.2">
      <c r="A43" s="52" t="s">
        <v>163</v>
      </c>
      <c r="B43" s="57"/>
      <c r="C43" s="48" t="s">
        <v>13</v>
      </c>
      <c r="D43" s="6">
        <v>13</v>
      </c>
      <c r="E43" s="5" t="s">
        <v>30</v>
      </c>
      <c r="F43" s="17" t="s">
        <v>51</v>
      </c>
      <c r="G43" s="17" t="s">
        <v>13</v>
      </c>
      <c r="H43" s="6" t="s">
        <v>99</v>
      </c>
      <c r="I43" s="54"/>
      <c r="J43" s="18">
        <f t="shared" si="9"/>
        <v>990</v>
      </c>
      <c r="K43" s="18">
        <f t="shared" si="9"/>
        <v>0</v>
      </c>
      <c r="L43" s="18">
        <f t="shared" si="9"/>
        <v>0</v>
      </c>
      <c r="M43" s="18">
        <f t="shared" si="9"/>
        <v>0</v>
      </c>
      <c r="N43" s="18">
        <f t="shared" si="9"/>
        <v>990</v>
      </c>
      <c r="O43" s="18">
        <f t="shared" si="9"/>
        <v>0</v>
      </c>
      <c r="P43" s="18">
        <f t="shared" si="9"/>
        <v>945.8</v>
      </c>
      <c r="Q43" s="18">
        <f t="shared" si="9"/>
        <v>0</v>
      </c>
      <c r="R43" s="18">
        <f t="shared" si="9"/>
        <v>1205.7</v>
      </c>
      <c r="S43" s="18">
        <f t="shared" si="9"/>
        <v>0</v>
      </c>
    </row>
    <row r="44" spans="1:19" ht="37.5" x14ac:dyDescent="0.2">
      <c r="A44" s="4" t="s">
        <v>335</v>
      </c>
      <c r="B44" s="57"/>
      <c r="C44" s="48" t="s">
        <v>13</v>
      </c>
      <c r="D44" s="6">
        <v>13</v>
      </c>
      <c r="E44" s="5" t="s">
        <v>30</v>
      </c>
      <c r="F44" s="17" t="s">
        <v>51</v>
      </c>
      <c r="G44" s="17" t="s">
        <v>13</v>
      </c>
      <c r="H44" s="6" t="s">
        <v>99</v>
      </c>
      <c r="I44" s="7">
        <v>200</v>
      </c>
      <c r="J44" s="18">
        <f>Пр.9!J29+Пр.9!J40</f>
        <v>990</v>
      </c>
      <c r="K44" s="18">
        <f>Пр.9!K29+Пр.9!K40</f>
        <v>0</v>
      </c>
      <c r="L44" s="18">
        <f>Пр.9!L29+Пр.9!L40</f>
        <v>0</v>
      </c>
      <c r="M44" s="18">
        <f>Пр.9!M29+Пр.9!M40</f>
        <v>0</v>
      </c>
      <c r="N44" s="18">
        <f>Пр.9!N29+Пр.9!N40</f>
        <v>990</v>
      </c>
      <c r="O44" s="18">
        <f>Пр.9!O29+Пр.9!O40</f>
        <v>0</v>
      </c>
      <c r="P44" s="18">
        <f>Пр.9!P29+Пр.9!P40</f>
        <v>945.8</v>
      </c>
      <c r="Q44" s="18">
        <f>Пр.9!Q29+Пр.9!Q40</f>
        <v>0</v>
      </c>
      <c r="R44" s="18">
        <f>Пр.9!R29+Пр.9!R40</f>
        <v>1205.7</v>
      </c>
      <c r="S44" s="18">
        <f>Пр.9!S29+Пр.9!S40</f>
        <v>0</v>
      </c>
    </row>
    <row r="45" spans="1:19" s="34" customFormat="1" ht="56.25" x14ac:dyDescent="0.2">
      <c r="A45" s="49" t="s">
        <v>116</v>
      </c>
      <c r="B45" s="50"/>
      <c r="C45" s="51" t="s">
        <v>13</v>
      </c>
      <c r="D45" s="39">
        <v>13</v>
      </c>
      <c r="E45" s="37" t="s">
        <v>30</v>
      </c>
      <c r="F45" s="38" t="s">
        <v>51</v>
      </c>
      <c r="G45" s="38" t="s">
        <v>38</v>
      </c>
      <c r="H45" s="39" t="s">
        <v>74</v>
      </c>
      <c r="I45" s="7"/>
      <c r="J45" s="43">
        <f t="shared" ref="J45:S46" si="10">J46</f>
        <v>480</v>
      </c>
      <c r="K45" s="43">
        <f t="shared" si="10"/>
        <v>0</v>
      </c>
      <c r="L45" s="43">
        <f t="shared" si="10"/>
        <v>0</v>
      </c>
      <c r="M45" s="43">
        <f t="shared" si="10"/>
        <v>0</v>
      </c>
      <c r="N45" s="43">
        <f t="shared" si="10"/>
        <v>480</v>
      </c>
      <c r="O45" s="43">
        <f t="shared" si="10"/>
        <v>0</v>
      </c>
      <c r="P45" s="43">
        <f t="shared" si="10"/>
        <v>480</v>
      </c>
      <c r="Q45" s="43">
        <f t="shared" si="10"/>
        <v>0</v>
      </c>
      <c r="R45" s="43">
        <f t="shared" si="10"/>
        <v>480</v>
      </c>
      <c r="S45" s="43">
        <f t="shared" si="10"/>
        <v>0</v>
      </c>
    </row>
    <row r="46" spans="1:19" s="34" customFormat="1" ht="37.5" x14ac:dyDescent="0.2">
      <c r="A46" s="4" t="s">
        <v>225</v>
      </c>
      <c r="B46" s="47"/>
      <c r="C46" s="48" t="s">
        <v>13</v>
      </c>
      <c r="D46" s="6">
        <v>13</v>
      </c>
      <c r="E46" s="5" t="s">
        <v>30</v>
      </c>
      <c r="F46" s="17" t="s">
        <v>51</v>
      </c>
      <c r="G46" s="17" t="s">
        <v>38</v>
      </c>
      <c r="H46" s="6" t="s">
        <v>100</v>
      </c>
      <c r="I46" s="7"/>
      <c r="J46" s="18">
        <f t="shared" si="10"/>
        <v>480</v>
      </c>
      <c r="K46" s="18">
        <f t="shared" si="10"/>
        <v>0</v>
      </c>
      <c r="L46" s="18">
        <f t="shared" si="10"/>
        <v>0</v>
      </c>
      <c r="M46" s="18">
        <f t="shared" si="10"/>
        <v>0</v>
      </c>
      <c r="N46" s="18">
        <f t="shared" si="10"/>
        <v>480</v>
      </c>
      <c r="O46" s="18">
        <f t="shared" si="10"/>
        <v>0</v>
      </c>
      <c r="P46" s="18">
        <f t="shared" si="10"/>
        <v>480</v>
      </c>
      <c r="Q46" s="18">
        <f t="shared" si="10"/>
        <v>0</v>
      </c>
      <c r="R46" s="18">
        <f t="shared" si="10"/>
        <v>480</v>
      </c>
      <c r="S46" s="18">
        <f t="shared" si="10"/>
        <v>0</v>
      </c>
    </row>
    <row r="47" spans="1:19" s="34" customFormat="1" ht="37.5" x14ac:dyDescent="0.2">
      <c r="A47" s="4" t="s">
        <v>339</v>
      </c>
      <c r="B47" s="47"/>
      <c r="C47" s="48" t="s">
        <v>13</v>
      </c>
      <c r="D47" s="6">
        <v>13</v>
      </c>
      <c r="E47" s="5" t="s">
        <v>30</v>
      </c>
      <c r="F47" s="17" t="s">
        <v>51</v>
      </c>
      <c r="G47" s="17" t="s">
        <v>38</v>
      </c>
      <c r="H47" s="6" t="s">
        <v>100</v>
      </c>
      <c r="I47" s="7">
        <v>600</v>
      </c>
      <c r="J47" s="18">
        <f>Пр.9!J43</f>
        <v>480</v>
      </c>
      <c r="K47" s="18">
        <f>Пр.9!K43</f>
        <v>0</v>
      </c>
      <c r="L47" s="18">
        <f>Пр.9!L43</f>
        <v>0</v>
      </c>
      <c r="M47" s="18">
        <f>Пр.9!M43</f>
        <v>0</v>
      </c>
      <c r="N47" s="18">
        <f>Пр.9!N43</f>
        <v>480</v>
      </c>
      <c r="O47" s="18">
        <f>Пр.9!O43</f>
        <v>0</v>
      </c>
      <c r="P47" s="18">
        <f>Пр.9!P43</f>
        <v>480</v>
      </c>
      <c r="Q47" s="18">
        <f>Пр.9!Q43</f>
        <v>0</v>
      </c>
      <c r="R47" s="18">
        <f>Пр.9!R43</f>
        <v>480</v>
      </c>
      <c r="S47" s="18">
        <f>Пр.9!S43</f>
        <v>0</v>
      </c>
    </row>
    <row r="48" spans="1:19" s="34" customFormat="1" ht="24" customHeight="1" x14ac:dyDescent="0.2">
      <c r="A48" s="35" t="s">
        <v>55</v>
      </c>
      <c r="B48" s="50"/>
      <c r="C48" s="51" t="s">
        <v>13</v>
      </c>
      <c r="D48" s="39">
        <v>13</v>
      </c>
      <c r="E48" s="37" t="s">
        <v>56</v>
      </c>
      <c r="F48" s="38" t="s">
        <v>51</v>
      </c>
      <c r="G48" s="38" t="s">
        <v>14</v>
      </c>
      <c r="H48" s="39" t="s">
        <v>74</v>
      </c>
      <c r="I48" s="7"/>
      <c r="J48" s="43">
        <f t="shared" ref="J48:S49" si="11">J49</f>
        <v>21874.399999999998</v>
      </c>
      <c r="K48" s="43">
        <f t="shared" si="11"/>
        <v>0</v>
      </c>
      <c r="L48" s="43">
        <f t="shared" si="11"/>
        <v>1415.6</v>
      </c>
      <c r="M48" s="43">
        <f t="shared" si="11"/>
        <v>0</v>
      </c>
      <c r="N48" s="43">
        <f t="shared" si="11"/>
        <v>23290</v>
      </c>
      <c r="O48" s="43">
        <f t="shared" si="11"/>
        <v>0</v>
      </c>
      <c r="P48" s="43">
        <f t="shared" si="11"/>
        <v>14357</v>
      </c>
      <c r="Q48" s="43">
        <f t="shared" si="11"/>
        <v>0</v>
      </c>
      <c r="R48" s="43">
        <f t="shared" si="11"/>
        <v>14896.699999999999</v>
      </c>
      <c r="S48" s="43">
        <f t="shared" si="11"/>
        <v>0</v>
      </c>
    </row>
    <row r="49" spans="1:19" s="34" customFormat="1" ht="24" customHeight="1" x14ac:dyDescent="0.2">
      <c r="A49" s="35" t="s">
        <v>57</v>
      </c>
      <c r="B49" s="50"/>
      <c r="C49" s="51" t="s">
        <v>13</v>
      </c>
      <c r="D49" s="39">
        <v>13</v>
      </c>
      <c r="E49" s="37" t="s">
        <v>56</v>
      </c>
      <c r="F49" s="38" t="s">
        <v>58</v>
      </c>
      <c r="G49" s="38" t="s">
        <v>14</v>
      </c>
      <c r="H49" s="39" t="s">
        <v>74</v>
      </c>
      <c r="I49" s="7"/>
      <c r="J49" s="43">
        <f t="shared" si="11"/>
        <v>21874.399999999998</v>
      </c>
      <c r="K49" s="43">
        <f t="shared" si="11"/>
        <v>0</v>
      </c>
      <c r="L49" s="43">
        <f t="shared" si="11"/>
        <v>1415.6</v>
      </c>
      <c r="M49" s="43">
        <f t="shared" si="11"/>
        <v>0</v>
      </c>
      <c r="N49" s="43">
        <f t="shared" si="11"/>
        <v>23290</v>
      </c>
      <c r="O49" s="43">
        <f t="shared" si="11"/>
        <v>0</v>
      </c>
      <c r="P49" s="43">
        <f t="shared" si="11"/>
        <v>14357</v>
      </c>
      <c r="Q49" s="43">
        <f t="shared" si="11"/>
        <v>0</v>
      </c>
      <c r="R49" s="43">
        <f t="shared" si="11"/>
        <v>14896.699999999999</v>
      </c>
      <c r="S49" s="43">
        <f t="shared" si="11"/>
        <v>0</v>
      </c>
    </row>
    <row r="50" spans="1:19" s="34" customFormat="1" x14ac:dyDescent="0.2">
      <c r="A50" s="35" t="s">
        <v>57</v>
      </c>
      <c r="B50" s="50"/>
      <c r="C50" s="51" t="s">
        <v>13</v>
      </c>
      <c r="D50" s="39" t="s">
        <v>53</v>
      </c>
      <c r="E50" s="37" t="s">
        <v>56</v>
      </c>
      <c r="F50" s="38" t="s">
        <v>58</v>
      </c>
      <c r="G50" s="38" t="s">
        <v>13</v>
      </c>
      <c r="H50" s="39" t="s">
        <v>74</v>
      </c>
      <c r="I50" s="40"/>
      <c r="J50" s="43">
        <f t="shared" ref="J50:S50" si="12">J51+J55+J57+J59+J61+J64+J67</f>
        <v>21874.399999999998</v>
      </c>
      <c r="K50" s="43">
        <f t="shared" si="12"/>
        <v>0</v>
      </c>
      <c r="L50" s="43">
        <f>L51+L55+L57+L59+L61+L64+L67</f>
        <v>1415.6</v>
      </c>
      <c r="M50" s="43">
        <f>M51+M55+M57+M59+M61+M64+M67</f>
        <v>0</v>
      </c>
      <c r="N50" s="43">
        <f>N51+N55+N57+N59+N61+N64+N67</f>
        <v>23290</v>
      </c>
      <c r="O50" s="43">
        <f>O51+O55+O57+O59+O61+O64+O67</f>
        <v>0</v>
      </c>
      <c r="P50" s="43">
        <f t="shared" si="12"/>
        <v>14357</v>
      </c>
      <c r="Q50" s="43">
        <f t="shared" si="12"/>
        <v>0</v>
      </c>
      <c r="R50" s="43">
        <f t="shared" si="12"/>
        <v>14896.699999999999</v>
      </c>
      <c r="S50" s="43">
        <f t="shared" si="12"/>
        <v>0</v>
      </c>
    </row>
    <row r="51" spans="1:19" s="34" customFormat="1" x14ac:dyDescent="0.2">
      <c r="A51" s="52" t="s">
        <v>430</v>
      </c>
      <c r="B51" s="8">
        <v>110</v>
      </c>
      <c r="C51" s="48" t="s">
        <v>13</v>
      </c>
      <c r="D51" s="6" t="s">
        <v>16</v>
      </c>
      <c r="E51" s="5" t="s">
        <v>56</v>
      </c>
      <c r="F51" s="17" t="s">
        <v>58</v>
      </c>
      <c r="G51" s="17" t="s">
        <v>13</v>
      </c>
      <c r="H51" s="6" t="s">
        <v>79</v>
      </c>
      <c r="I51" s="40"/>
      <c r="J51" s="18">
        <f t="shared" ref="J51:S51" si="13">J52+J53+J54</f>
        <v>10750</v>
      </c>
      <c r="K51" s="18">
        <f t="shared" si="13"/>
        <v>0</v>
      </c>
      <c r="L51" s="18">
        <f>L52+L53+L54</f>
        <v>725.8</v>
      </c>
      <c r="M51" s="18">
        <f>M52+M53+M54</f>
        <v>0</v>
      </c>
      <c r="N51" s="18">
        <f>N52+N53+N54</f>
        <v>11475.8</v>
      </c>
      <c r="O51" s="18">
        <f>O52+O53+O54</f>
        <v>0</v>
      </c>
      <c r="P51" s="18">
        <f t="shared" si="13"/>
        <v>11233</v>
      </c>
      <c r="Q51" s="18">
        <f t="shared" si="13"/>
        <v>0</v>
      </c>
      <c r="R51" s="18">
        <f t="shared" si="13"/>
        <v>11683</v>
      </c>
      <c r="S51" s="18">
        <f t="shared" si="13"/>
        <v>0</v>
      </c>
    </row>
    <row r="52" spans="1:19" ht="93.75" x14ac:dyDescent="0.2">
      <c r="A52" s="2" t="s">
        <v>334</v>
      </c>
      <c r="B52" s="8">
        <v>110</v>
      </c>
      <c r="C52" s="48" t="s">
        <v>13</v>
      </c>
      <c r="D52" s="6" t="s">
        <v>16</v>
      </c>
      <c r="E52" s="5" t="s">
        <v>56</v>
      </c>
      <c r="F52" s="17" t="s">
        <v>58</v>
      </c>
      <c r="G52" s="17" t="s">
        <v>13</v>
      </c>
      <c r="H52" s="6" t="s">
        <v>79</v>
      </c>
      <c r="I52" s="7">
        <v>100</v>
      </c>
      <c r="J52" s="18">
        <f>Пр.9!J48</f>
        <v>9968</v>
      </c>
      <c r="K52" s="18">
        <f>Пр.9!K48</f>
        <v>0</v>
      </c>
      <c r="L52" s="18">
        <f>Пр.9!L48</f>
        <v>0</v>
      </c>
      <c r="M52" s="18">
        <f>Пр.9!M48</f>
        <v>0</v>
      </c>
      <c r="N52" s="18">
        <f>Пр.9!N48</f>
        <v>9968</v>
      </c>
      <c r="O52" s="18">
        <f>Пр.9!O48</f>
        <v>0</v>
      </c>
      <c r="P52" s="18">
        <f>Пр.9!P48</f>
        <v>10811</v>
      </c>
      <c r="Q52" s="18">
        <f>Пр.9!Q48</f>
        <v>0</v>
      </c>
      <c r="R52" s="18">
        <f>Пр.9!R48</f>
        <v>11243</v>
      </c>
      <c r="S52" s="18">
        <f>Пр.9!S48</f>
        <v>0</v>
      </c>
    </row>
    <row r="53" spans="1:19" ht="37.5" x14ac:dyDescent="0.2">
      <c r="A53" s="4" t="s">
        <v>335</v>
      </c>
      <c r="B53" s="8">
        <v>110</v>
      </c>
      <c r="C53" s="48" t="s">
        <v>13</v>
      </c>
      <c r="D53" s="6" t="s">
        <v>16</v>
      </c>
      <c r="E53" s="5" t="s">
        <v>56</v>
      </c>
      <c r="F53" s="17" t="s">
        <v>58</v>
      </c>
      <c r="G53" s="17" t="s">
        <v>13</v>
      </c>
      <c r="H53" s="6" t="s">
        <v>79</v>
      </c>
      <c r="I53" s="7">
        <v>200</v>
      </c>
      <c r="J53" s="18">
        <f>Пр.9!J49</f>
        <v>768</v>
      </c>
      <c r="K53" s="18">
        <f>Пр.9!K49</f>
        <v>0</v>
      </c>
      <c r="L53" s="18">
        <f>Пр.9!L49</f>
        <v>725.8</v>
      </c>
      <c r="M53" s="18">
        <f>Пр.9!M49</f>
        <v>0</v>
      </c>
      <c r="N53" s="18">
        <f>Пр.9!N49</f>
        <v>1493.8</v>
      </c>
      <c r="O53" s="18">
        <f>Пр.9!O49</f>
        <v>0</v>
      </c>
      <c r="P53" s="18">
        <f>Пр.9!P49</f>
        <v>408</v>
      </c>
      <c r="Q53" s="18">
        <f>Пр.9!Q49</f>
        <v>0</v>
      </c>
      <c r="R53" s="18">
        <f>Пр.9!R49</f>
        <v>426</v>
      </c>
      <c r="S53" s="18">
        <f>Пр.9!S49</f>
        <v>0</v>
      </c>
    </row>
    <row r="54" spans="1:19" x14ac:dyDescent="0.2">
      <c r="A54" s="2" t="s">
        <v>340</v>
      </c>
      <c r="B54" s="8">
        <v>110</v>
      </c>
      <c r="C54" s="48" t="s">
        <v>13</v>
      </c>
      <c r="D54" s="6" t="s">
        <v>16</v>
      </c>
      <c r="E54" s="5" t="s">
        <v>56</v>
      </c>
      <c r="F54" s="17" t="s">
        <v>58</v>
      </c>
      <c r="G54" s="17" t="s">
        <v>13</v>
      </c>
      <c r="H54" s="6" t="s">
        <v>79</v>
      </c>
      <c r="I54" s="7">
        <v>800</v>
      </c>
      <c r="J54" s="18">
        <f>Пр.9!J50</f>
        <v>14</v>
      </c>
      <c r="K54" s="18">
        <f>Пр.9!K50</f>
        <v>0</v>
      </c>
      <c r="L54" s="18">
        <f>Пр.9!L50</f>
        <v>0</v>
      </c>
      <c r="M54" s="18">
        <f>Пр.9!M50</f>
        <v>0</v>
      </c>
      <c r="N54" s="18">
        <f>Пр.9!N50</f>
        <v>14</v>
      </c>
      <c r="O54" s="18">
        <f>Пр.9!O50</f>
        <v>0</v>
      </c>
      <c r="P54" s="18">
        <f>Пр.9!P50</f>
        <v>14</v>
      </c>
      <c r="Q54" s="18">
        <f>Пр.9!Q50</f>
        <v>0</v>
      </c>
      <c r="R54" s="18">
        <f>Пр.9!R50</f>
        <v>14</v>
      </c>
      <c r="S54" s="18">
        <f>Пр.9!S50</f>
        <v>0</v>
      </c>
    </row>
    <row r="55" spans="1:19" ht="37.5" x14ac:dyDescent="0.2">
      <c r="A55" s="4" t="s">
        <v>151</v>
      </c>
      <c r="B55" s="8"/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342</v>
      </c>
      <c r="I55" s="7"/>
      <c r="J55" s="18">
        <f t="shared" ref="J55:S55" si="14">J56</f>
        <v>40</v>
      </c>
      <c r="K55" s="18">
        <f t="shared" si="14"/>
        <v>0</v>
      </c>
      <c r="L55" s="18">
        <f t="shared" si="14"/>
        <v>0</v>
      </c>
      <c r="M55" s="18">
        <f t="shared" si="14"/>
        <v>0</v>
      </c>
      <c r="N55" s="18">
        <f t="shared" si="14"/>
        <v>40</v>
      </c>
      <c r="O55" s="18">
        <f t="shared" si="14"/>
        <v>0</v>
      </c>
      <c r="P55" s="18">
        <f t="shared" si="14"/>
        <v>40</v>
      </c>
      <c r="Q55" s="18">
        <f t="shared" si="14"/>
        <v>0</v>
      </c>
      <c r="R55" s="18">
        <f t="shared" si="14"/>
        <v>40</v>
      </c>
      <c r="S55" s="18">
        <f t="shared" si="14"/>
        <v>0</v>
      </c>
    </row>
    <row r="56" spans="1:19" x14ac:dyDescent="0.2">
      <c r="A56" s="2" t="s">
        <v>336</v>
      </c>
      <c r="B56" s="8"/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342</v>
      </c>
      <c r="I56" s="7">
        <v>300</v>
      </c>
      <c r="J56" s="18">
        <f>Пр.9!J52</f>
        <v>40</v>
      </c>
      <c r="K56" s="18">
        <f>Пр.9!K52</f>
        <v>0</v>
      </c>
      <c r="L56" s="18">
        <f>Пр.9!L52</f>
        <v>0</v>
      </c>
      <c r="M56" s="18">
        <f>Пр.9!M52</f>
        <v>0</v>
      </c>
      <c r="N56" s="18">
        <f>Пр.9!N52</f>
        <v>40</v>
      </c>
      <c r="O56" s="18">
        <f>Пр.9!O52</f>
        <v>0</v>
      </c>
      <c r="P56" s="18">
        <f>Пр.9!P52</f>
        <v>40</v>
      </c>
      <c r="Q56" s="18">
        <f>Пр.9!Q52</f>
        <v>0</v>
      </c>
      <c r="R56" s="18">
        <f>Пр.9!R52</f>
        <v>40</v>
      </c>
      <c r="S56" s="18">
        <f>Пр.9!S52</f>
        <v>0</v>
      </c>
    </row>
    <row r="57" spans="1:19" x14ac:dyDescent="0.2">
      <c r="A57" s="4" t="s">
        <v>150</v>
      </c>
      <c r="B57" s="47"/>
      <c r="C57" s="48" t="s">
        <v>13</v>
      </c>
      <c r="D57" s="6" t="s">
        <v>53</v>
      </c>
      <c r="E57" s="5" t="s">
        <v>56</v>
      </c>
      <c r="F57" s="17" t="s">
        <v>58</v>
      </c>
      <c r="G57" s="17" t="s">
        <v>13</v>
      </c>
      <c r="H57" s="6" t="s">
        <v>111</v>
      </c>
      <c r="I57" s="7"/>
      <c r="J57" s="18">
        <f t="shared" ref="J57:S57" si="15">J58</f>
        <v>707.8</v>
      </c>
      <c r="K57" s="18">
        <f t="shared" si="15"/>
        <v>0</v>
      </c>
      <c r="L57" s="18">
        <f t="shared" si="15"/>
        <v>0</v>
      </c>
      <c r="M57" s="18">
        <f t="shared" si="15"/>
        <v>0</v>
      </c>
      <c r="N57" s="18">
        <f t="shared" si="15"/>
        <v>707.8</v>
      </c>
      <c r="O57" s="18">
        <f t="shared" si="15"/>
        <v>0</v>
      </c>
      <c r="P57" s="18">
        <f t="shared" si="15"/>
        <v>707.8</v>
      </c>
      <c r="Q57" s="18">
        <f t="shared" si="15"/>
        <v>0</v>
      </c>
      <c r="R57" s="18">
        <f t="shared" si="15"/>
        <v>707.8</v>
      </c>
      <c r="S57" s="18">
        <f t="shared" si="15"/>
        <v>0</v>
      </c>
    </row>
    <row r="58" spans="1:19" x14ac:dyDescent="0.2">
      <c r="A58" s="2" t="s">
        <v>336</v>
      </c>
      <c r="B58" s="47"/>
      <c r="C58" s="48" t="s">
        <v>13</v>
      </c>
      <c r="D58" s="6" t="s">
        <v>53</v>
      </c>
      <c r="E58" s="5" t="s">
        <v>56</v>
      </c>
      <c r="F58" s="17" t="s">
        <v>58</v>
      </c>
      <c r="G58" s="17" t="s">
        <v>13</v>
      </c>
      <c r="H58" s="6" t="s">
        <v>111</v>
      </c>
      <c r="I58" s="7">
        <v>300</v>
      </c>
      <c r="J58" s="18">
        <f>Пр.9!J54</f>
        <v>707.8</v>
      </c>
      <c r="K58" s="18">
        <f>Пр.9!K54</f>
        <v>0</v>
      </c>
      <c r="L58" s="18">
        <f>Пр.9!L54</f>
        <v>0</v>
      </c>
      <c r="M58" s="18">
        <f>Пр.9!M54</f>
        <v>0</v>
      </c>
      <c r="N58" s="18">
        <f>Пр.9!N54</f>
        <v>707.8</v>
      </c>
      <c r="O58" s="18">
        <f>Пр.9!O54</f>
        <v>0</v>
      </c>
      <c r="P58" s="18">
        <f>Пр.9!P54</f>
        <v>707.8</v>
      </c>
      <c r="Q58" s="18">
        <f>Пр.9!Q54</f>
        <v>0</v>
      </c>
      <c r="R58" s="18">
        <f>Пр.9!R54</f>
        <v>707.8</v>
      </c>
      <c r="S58" s="18">
        <f>Пр.9!S54</f>
        <v>0</v>
      </c>
    </row>
    <row r="59" spans="1:19" ht="37.5" x14ac:dyDescent="0.2">
      <c r="A59" s="4" t="s">
        <v>121</v>
      </c>
      <c r="B59" s="47"/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104</v>
      </c>
      <c r="I59" s="7"/>
      <c r="J59" s="18">
        <f t="shared" ref="J59:S59" si="16">J60</f>
        <v>164</v>
      </c>
      <c r="K59" s="18">
        <f t="shared" si="16"/>
        <v>0</v>
      </c>
      <c r="L59" s="18">
        <f t="shared" si="16"/>
        <v>100</v>
      </c>
      <c r="M59" s="18">
        <f t="shared" si="16"/>
        <v>0</v>
      </c>
      <c r="N59" s="18">
        <f t="shared" si="16"/>
        <v>264</v>
      </c>
      <c r="O59" s="18">
        <f t="shared" si="16"/>
        <v>0</v>
      </c>
      <c r="P59" s="18">
        <f t="shared" si="16"/>
        <v>166</v>
      </c>
      <c r="Q59" s="18">
        <f t="shared" si="16"/>
        <v>0</v>
      </c>
      <c r="R59" s="18">
        <f t="shared" si="16"/>
        <v>168</v>
      </c>
      <c r="S59" s="18">
        <f t="shared" si="16"/>
        <v>0</v>
      </c>
    </row>
    <row r="60" spans="1:19" ht="37.5" x14ac:dyDescent="0.2">
      <c r="A60" s="4" t="s">
        <v>335</v>
      </c>
      <c r="B60" s="47"/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104</v>
      </c>
      <c r="I60" s="7">
        <v>200</v>
      </c>
      <c r="J60" s="18">
        <f>Пр.9!J56</f>
        <v>164</v>
      </c>
      <c r="K60" s="18">
        <f>Пр.9!K56</f>
        <v>0</v>
      </c>
      <c r="L60" s="18">
        <f>Пр.9!L56</f>
        <v>100</v>
      </c>
      <c r="M60" s="18">
        <f>Пр.9!M56</f>
        <v>0</v>
      </c>
      <c r="N60" s="18">
        <f>Пр.9!N56</f>
        <v>264</v>
      </c>
      <c r="O60" s="18">
        <f>Пр.9!O56</f>
        <v>0</v>
      </c>
      <c r="P60" s="18">
        <f>Пр.9!P56</f>
        <v>166</v>
      </c>
      <c r="Q60" s="18">
        <f>Пр.9!Q56</f>
        <v>0</v>
      </c>
      <c r="R60" s="18">
        <f>Пр.9!R56</f>
        <v>168</v>
      </c>
      <c r="S60" s="18">
        <f>Пр.9!S56</f>
        <v>0</v>
      </c>
    </row>
    <row r="61" spans="1:19" x14ac:dyDescent="0.2">
      <c r="A61" s="4" t="s">
        <v>164</v>
      </c>
      <c r="B61" s="47"/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105</v>
      </c>
      <c r="I61" s="7"/>
      <c r="J61" s="18">
        <f t="shared" ref="J61:S61" si="17">J62+J63</f>
        <v>4438.3999999999996</v>
      </c>
      <c r="K61" s="18">
        <f t="shared" si="17"/>
        <v>0</v>
      </c>
      <c r="L61" s="18">
        <f>L62+L63</f>
        <v>589.79999999999995</v>
      </c>
      <c r="M61" s="18">
        <f>M62+M63</f>
        <v>0</v>
      </c>
      <c r="N61" s="18">
        <f>N62+N63</f>
        <v>5028.2</v>
      </c>
      <c r="O61" s="18">
        <f>O62+O63</f>
        <v>0</v>
      </c>
      <c r="P61" s="18">
        <f t="shared" si="17"/>
        <v>278</v>
      </c>
      <c r="Q61" s="18">
        <f t="shared" si="17"/>
        <v>0</v>
      </c>
      <c r="R61" s="18">
        <f t="shared" si="17"/>
        <v>283</v>
      </c>
      <c r="S61" s="18">
        <f t="shared" si="17"/>
        <v>0</v>
      </c>
    </row>
    <row r="62" spans="1:19" ht="37.5" x14ac:dyDescent="0.2">
      <c r="A62" s="4" t="s">
        <v>335</v>
      </c>
      <c r="B62" s="47"/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105</v>
      </c>
      <c r="I62" s="7">
        <v>200</v>
      </c>
      <c r="J62" s="18">
        <f>Пр.9!J58</f>
        <v>150</v>
      </c>
      <c r="K62" s="18">
        <f>Пр.9!K58</f>
        <v>0</v>
      </c>
      <c r="L62" s="18">
        <f>Пр.9!L58</f>
        <v>0</v>
      </c>
      <c r="M62" s="18">
        <f>Пр.9!M58</f>
        <v>0</v>
      </c>
      <c r="N62" s="18">
        <f>Пр.9!N58</f>
        <v>150</v>
      </c>
      <c r="O62" s="18">
        <f>Пр.9!O58</f>
        <v>0</v>
      </c>
      <c r="P62" s="18">
        <f>Пр.9!P58</f>
        <v>150</v>
      </c>
      <c r="Q62" s="18">
        <f>Пр.9!Q58</f>
        <v>0</v>
      </c>
      <c r="R62" s="18">
        <f>Пр.9!R58</f>
        <v>150</v>
      </c>
      <c r="S62" s="18">
        <f>Пр.9!S58</f>
        <v>0</v>
      </c>
    </row>
    <row r="63" spans="1:19" x14ac:dyDescent="0.2">
      <c r="A63" s="2" t="s">
        <v>340</v>
      </c>
      <c r="B63" s="47"/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105</v>
      </c>
      <c r="I63" s="7">
        <v>800</v>
      </c>
      <c r="J63" s="18">
        <f>Пр.9!J59</f>
        <v>4288.3999999999996</v>
      </c>
      <c r="K63" s="18">
        <f>Пр.9!K59</f>
        <v>0</v>
      </c>
      <c r="L63" s="18">
        <f>Пр.9!L59</f>
        <v>589.79999999999995</v>
      </c>
      <c r="M63" s="18">
        <f>Пр.9!M59</f>
        <v>0</v>
      </c>
      <c r="N63" s="18">
        <f>Пр.9!N59</f>
        <v>4878.2</v>
      </c>
      <c r="O63" s="18">
        <f>Пр.9!O59</f>
        <v>0</v>
      </c>
      <c r="P63" s="18">
        <f>Пр.9!P59</f>
        <v>128</v>
      </c>
      <c r="Q63" s="18">
        <f>Пр.9!Q59</f>
        <v>0</v>
      </c>
      <c r="R63" s="18">
        <f>Пр.9!R59</f>
        <v>133</v>
      </c>
      <c r="S63" s="18">
        <f>Пр.9!S59</f>
        <v>0</v>
      </c>
    </row>
    <row r="64" spans="1:19" x14ac:dyDescent="0.2">
      <c r="A64" s="2" t="s">
        <v>408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409</v>
      </c>
      <c r="I64" s="54"/>
      <c r="J64" s="18">
        <f t="shared" ref="J64:S64" si="18">J65+J66</f>
        <v>2287</v>
      </c>
      <c r="K64" s="18">
        <f t="shared" si="18"/>
        <v>0</v>
      </c>
      <c r="L64" s="18">
        <f>L65+L66</f>
        <v>0</v>
      </c>
      <c r="M64" s="18">
        <f>M65+M66</f>
        <v>0</v>
      </c>
      <c r="N64" s="18">
        <f>N65+N66</f>
        <v>2287</v>
      </c>
      <c r="O64" s="18">
        <f>O65+O66</f>
        <v>0</v>
      </c>
      <c r="P64" s="18">
        <f t="shared" si="18"/>
        <v>1932.2</v>
      </c>
      <c r="Q64" s="18">
        <f t="shared" si="18"/>
        <v>0</v>
      </c>
      <c r="R64" s="18">
        <f t="shared" si="18"/>
        <v>2014.9</v>
      </c>
      <c r="S64" s="18">
        <f t="shared" si="18"/>
        <v>0</v>
      </c>
    </row>
    <row r="65" spans="1:19" ht="37.5" x14ac:dyDescent="0.2">
      <c r="A65" s="4" t="s">
        <v>335</v>
      </c>
      <c r="B65" s="47">
        <v>110</v>
      </c>
      <c r="C65" s="5" t="s">
        <v>13</v>
      </c>
      <c r="D65" s="6">
        <v>13</v>
      </c>
      <c r="E65" s="5" t="s">
        <v>56</v>
      </c>
      <c r="F65" s="17" t="s">
        <v>58</v>
      </c>
      <c r="G65" s="17" t="s">
        <v>13</v>
      </c>
      <c r="H65" s="6" t="s">
        <v>409</v>
      </c>
      <c r="I65" s="7">
        <v>200</v>
      </c>
      <c r="J65" s="18">
        <f>Пр.9!J61</f>
        <v>53</v>
      </c>
      <c r="K65" s="18">
        <f>Пр.9!K61</f>
        <v>0</v>
      </c>
      <c r="L65" s="18">
        <f>Пр.9!L61</f>
        <v>0</v>
      </c>
      <c r="M65" s="18">
        <f>Пр.9!M61</f>
        <v>0</v>
      </c>
      <c r="N65" s="18">
        <f>Пр.9!N61</f>
        <v>53</v>
      </c>
      <c r="O65" s="18">
        <f>Пр.9!O61</f>
        <v>0</v>
      </c>
      <c r="P65" s="18">
        <f>Пр.9!P61</f>
        <v>53</v>
      </c>
      <c r="Q65" s="18">
        <f>Пр.9!Q61</f>
        <v>0</v>
      </c>
      <c r="R65" s="18">
        <f>Пр.9!R61</f>
        <v>53</v>
      </c>
      <c r="S65" s="18">
        <f>Пр.9!S61</f>
        <v>0</v>
      </c>
    </row>
    <row r="66" spans="1:19" ht="37.5" x14ac:dyDescent="0.2">
      <c r="A66" s="4" t="s">
        <v>339</v>
      </c>
      <c r="B66" s="8">
        <v>110</v>
      </c>
      <c r="C66" s="5" t="s">
        <v>13</v>
      </c>
      <c r="D66" s="6">
        <v>13</v>
      </c>
      <c r="E66" s="5" t="s">
        <v>56</v>
      </c>
      <c r="F66" s="17" t="s">
        <v>58</v>
      </c>
      <c r="G66" s="17" t="s">
        <v>13</v>
      </c>
      <c r="H66" s="6" t="s">
        <v>409</v>
      </c>
      <c r="I66" s="7">
        <v>600</v>
      </c>
      <c r="J66" s="18">
        <f>Пр.9!J62</f>
        <v>2234</v>
      </c>
      <c r="K66" s="18">
        <f>Пр.9!K62</f>
        <v>0</v>
      </c>
      <c r="L66" s="18">
        <f>Пр.9!L62</f>
        <v>0</v>
      </c>
      <c r="M66" s="18">
        <f>Пр.9!M62</f>
        <v>0</v>
      </c>
      <c r="N66" s="18">
        <f>Пр.9!N62</f>
        <v>2234</v>
      </c>
      <c r="O66" s="18">
        <f>Пр.9!O62</f>
        <v>0</v>
      </c>
      <c r="P66" s="18">
        <f>Пр.9!P62</f>
        <v>1879.2</v>
      </c>
      <c r="Q66" s="18">
        <f>Пр.9!Q62</f>
        <v>0</v>
      </c>
      <c r="R66" s="18">
        <f>Пр.9!R62</f>
        <v>1961.9</v>
      </c>
      <c r="S66" s="18">
        <f>Пр.9!S62</f>
        <v>0</v>
      </c>
    </row>
    <row r="67" spans="1:19" ht="37.5" x14ac:dyDescent="0.2">
      <c r="A67" s="52" t="s">
        <v>500</v>
      </c>
      <c r="B67" s="8"/>
      <c r="C67" s="5" t="s">
        <v>13</v>
      </c>
      <c r="D67" s="6">
        <v>13</v>
      </c>
      <c r="E67" s="5" t="s">
        <v>56</v>
      </c>
      <c r="F67" s="17" t="s">
        <v>58</v>
      </c>
      <c r="G67" s="17" t="s">
        <v>13</v>
      </c>
      <c r="H67" s="6" t="s">
        <v>499</v>
      </c>
      <c r="I67" s="54"/>
      <c r="J67" s="18">
        <f t="shared" ref="J67:S67" si="19">J68</f>
        <v>3487.2</v>
      </c>
      <c r="K67" s="18">
        <f t="shared" si="19"/>
        <v>0</v>
      </c>
      <c r="L67" s="18">
        <f t="shared" si="19"/>
        <v>0</v>
      </c>
      <c r="M67" s="18">
        <f t="shared" si="19"/>
        <v>0</v>
      </c>
      <c r="N67" s="18">
        <f t="shared" si="19"/>
        <v>3487.2</v>
      </c>
      <c r="O67" s="18">
        <f t="shared" si="19"/>
        <v>0</v>
      </c>
      <c r="P67" s="18">
        <f t="shared" si="19"/>
        <v>0</v>
      </c>
      <c r="Q67" s="18">
        <f t="shared" si="19"/>
        <v>0</v>
      </c>
      <c r="R67" s="18">
        <f t="shared" si="19"/>
        <v>0</v>
      </c>
      <c r="S67" s="18">
        <f t="shared" si="19"/>
        <v>0</v>
      </c>
    </row>
    <row r="68" spans="1:19" ht="37.5" x14ac:dyDescent="0.2">
      <c r="A68" s="4" t="s">
        <v>335</v>
      </c>
      <c r="B68" s="8"/>
      <c r="C68" s="5" t="s">
        <v>13</v>
      </c>
      <c r="D68" s="6">
        <v>13</v>
      </c>
      <c r="E68" s="5" t="s">
        <v>56</v>
      </c>
      <c r="F68" s="17" t="s">
        <v>58</v>
      </c>
      <c r="G68" s="17" t="s">
        <v>13</v>
      </c>
      <c r="H68" s="6" t="s">
        <v>499</v>
      </c>
      <c r="I68" s="7">
        <v>200</v>
      </c>
      <c r="J68" s="18">
        <f>Пр.9!J64</f>
        <v>3487.2</v>
      </c>
      <c r="K68" s="18">
        <f>Пр.9!K64</f>
        <v>0</v>
      </c>
      <c r="L68" s="18">
        <f>Пр.9!L64</f>
        <v>0</v>
      </c>
      <c r="M68" s="18">
        <f>Пр.9!M64</f>
        <v>0</v>
      </c>
      <c r="N68" s="18">
        <f>Пр.9!N64</f>
        <v>3487.2</v>
      </c>
      <c r="O68" s="18">
        <f>Пр.9!O64</f>
        <v>0</v>
      </c>
      <c r="P68" s="18">
        <f>Пр.9!P64</f>
        <v>0</v>
      </c>
      <c r="Q68" s="18">
        <f>Пр.9!Q64</f>
        <v>0</v>
      </c>
      <c r="R68" s="18">
        <f>Пр.9!R64</f>
        <v>0</v>
      </c>
      <c r="S68" s="18">
        <f>Пр.9!S64</f>
        <v>0</v>
      </c>
    </row>
    <row r="69" spans="1:19" s="34" customFormat="1" ht="37.5" x14ac:dyDescent="0.2">
      <c r="A69" s="35" t="s">
        <v>24</v>
      </c>
      <c r="B69" s="50"/>
      <c r="C69" s="51" t="s">
        <v>16</v>
      </c>
      <c r="D69" s="39" t="s">
        <v>14</v>
      </c>
      <c r="E69" s="37"/>
      <c r="F69" s="38"/>
      <c r="G69" s="38"/>
      <c r="H69" s="39"/>
      <c r="I69" s="55"/>
      <c r="J69" s="43">
        <f t="shared" ref="J69:S69" si="20">J70+J76+J89</f>
        <v>5430.4</v>
      </c>
      <c r="K69" s="43">
        <f t="shared" si="20"/>
        <v>0</v>
      </c>
      <c r="L69" s="43">
        <f t="shared" si="20"/>
        <v>1572.4</v>
      </c>
      <c r="M69" s="43">
        <f t="shared" si="20"/>
        <v>0</v>
      </c>
      <c r="N69" s="43">
        <f t="shared" si="20"/>
        <v>7002.7999999999993</v>
      </c>
      <c r="O69" s="43">
        <f t="shared" si="20"/>
        <v>0</v>
      </c>
      <c r="P69" s="43">
        <f t="shared" si="20"/>
        <v>3178.9</v>
      </c>
      <c r="Q69" s="43">
        <f t="shared" si="20"/>
        <v>0</v>
      </c>
      <c r="R69" s="43">
        <f t="shared" si="20"/>
        <v>3249.9</v>
      </c>
      <c r="S69" s="43">
        <f t="shared" si="20"/>
        <v>0</v>
      </c>
    </row>
    <row r="70" spans="1:19" x14ac:dyDescent="0.2">
      <c r="A70" s="49" t="s">
        <v>547</v>
      </c>
      <c r="B70" s="36"/>
      <c r="C70" s="37" t="s">
        <v>16</v>
      </c>
      <c r="D70" s="39" t="s">
        <v>25</v>
      </c>
      <c r="E70" s="37"/>
      <c r="F70" s="38"/>
      <c r="G70" s="38"/>
      <c r="H70" s="39"/>
      <c r="I70" s="53"/>
      <c r="J70" s="43">
        <f t="shared" ref="J70:S73" si="21">J71</f>
        <v>30</v>
      </c>
      <c r="K70" s="43">
        <f t="shared" si="21"/>
        <v>0</v>
      </c>
      <c r="L70" s="43">
        <f t="shared" si="21"/>
        <v>0</v>
      </c>
      <c r="M70" s="43">
        <f t="shared" si="21"/>
        <v>0</v>
      </c>
      <c r="N70" s="43">
        <f t="shared" si="21"/>
        <v>30</v>
      </c>
      <c r="O70" s="43">
        <f t="shared" si="21"/>
        <v>0</v>
      </c>
      <c r="P70" s="43">
        <f t="shared" si="21"/>
        <v>30</v>
      </c>
      <c r="Q70" s="43">
        <f t="shared" si="21"/>
        <v>0</v>
      </c>
      <c r="R70" s="43">
        <f t="shared" si="21"/>
        <v>30</v>
      </c>
      <c r="S70" s="43">
        <f t="shared" si="21"/>
        <v>0</v>
      </c>
    </row>
    <row r="71" spans="1:19" s="34" customFormat="1" ht="37.5" x14ac:dyDescent="0.2">
      <c r="A71" s="49" t="s">
        <v>174</v>
      </c>
      <c r="B71" s="50"/>
      <c r="C71" s="51" t="s">
        <v>16</v>
      </c>
      <c r="D71" s="39" t="s">
        <v>25</v>
      </c>
      <c r="E71" s="37" t="s">
        <v>20</v>
      </c>
      <c r="F71" s="38" t="s">
        <v>51</v>
      </c>
      <c r="G71" s="38" t="s">
        <v>14</v>
      </c>
      <c r="H71" s="39" t="s">
        <v>74</v>
      </c>
      <c r="I71" s="40"/>
      <c r="J71" s="43">
        <f t="shared" si="21"/>
        <v>30</v>
      </c>
      <c r="K71" s="43">
        <f t="shared" si="21"/>
        <v>0</v>
      </c>
      <c r="L71" s="43">
        <f t="shared" si="21"/>
        <v>0</v>
      </c>
      <c r="M71" s="43">
        <f t="shared" si="21"/>
        <v>0</v>
      </c>
      <c r="N71" s="43">
        <f t="shared" si="21"/>
        <v>30</v>
      </c>
      <c r="O71" s="43">
        <f t="shared" si="21"/>
        <v>0</v>
      </c>
      <c r="P71" s="43">
        <f t="shared" si="21"/>
        <v>30</v>
      </c>
      <c r="Q71" s="43">
        <f t="shared" si="21"/>
        <v>0</v>
      </c>
      <c r="R71" s="43">
        <f t="shared" si="21"/>
        <v>30</v>
      </c>
      <c r="S71" s="43">
        <f t="shared" si="21"/>
        <v>0</v>
      </c>
    </row>
    <row r="72" spans="1:19" ht="131.25" x14ac:dyDescent="0.2">
      <c r="A72" s="49" t="s">
        <v>432</v>
      </c>
      <c r="B72" s="36"/>
      <c r="C72" s="37" t="s">
        <v>16</v>
      </c>
      <c r="D72" s="39" t="s">
        <v>25</v>
      </c>
      <c r="E72" s="37" t="s">
        <v>20</v>
      </c>
      <c r="F72" s="38" t="s">
        <v>10</v>
      </c>
      <c r="G72" s="38" t="s">
        <v>14</v>
      </c>
      <c r="H72" s="39" t="s">
        <v>74</v>
      </c>
      <c r="I72" s="53"/>
      <c r="J72" s="43">
        <f t="shared" ref="J72:O74" si="22">J73</f>
        <v>30</v>
      </c>
      <c r="K72" s="43">
        <f t="shared" si="22"/>
        <v>0</v>
      </c>
      <c r="L72" s="43">
        <f t="shared" si="22"/>
        <v>0</v>
      </c>
      <c r="M72" s="43">
        <f t="shared" si="22"/>
        <v>0</v>
      </c>
      <c r="N72" s="43">
        <f t="shared" si="22"/>
        <v>30</v>
      </c>
      <c r="O72" s="43">
        <f t="shared" si="22"/>
        <v>0</v>
      </c>
      <c r="P72" s="43">
        <f t="shared" si="21"/>
        <v>30</v>
      </c>
      <c r="Q72" s="43">
        <f t="shared" si="21"/>
        <v>0</v>
      </c>
      <c r="R72" s="43">
        <f t="shared" si="21"/>
        <v>30</v>
      </c>
      <c r="S72" s="43">
        <f t="shared" si="21"/>
        <v>0</v>
      </c>
    </row>
    <row r="73" spans="1:19" s="34" customFormat="1" ht="37.5" x14ac:dyDescent="0.2">
      <c r="A73" s="13" t="s">
        <v>88</v>
      </c>
      <c r="B73" s="36"/>
      <c r="C73" s="41" t="s">
        <v>16</v>
      </c>
      <c r="D73" s="42" t="s">
        <v>25</v>
      </c>
      <c r="E73" s="37" t="s">
        <v>89</v>
      </c>
      <c r="F73" s="38" t="s">
        <v>10</v>
      </c>
      <c r="G73" s="38" t="s">
        <v>38</v>
      </c>
      <c r="H73" s="39" t="s">
        <v>74</v>
      </c>
      <c r="I73" s="40"/>
      <c r="J73" s="43">
        <f t="shared" si="22"/>
        <v>30</v>
      </c>
      <c r="K73" s="43">
        <f t="shared" si="22"/>
        <v>0</v>
      </c>
      <c r="L73" s="43">
        <f t="shared" si="22"/>
        <v>0</v>
      </c>
      <c r="M73" s="43">
        <f t="shared" si="22"/>
        <v>0</v>
      </c>
      <c r="N73" s="43">
        <f t="shared" si="22"/>
        <v>30</v>
      </c>
      <c r="O73" s="43">
        <f t="shared" si="22"/>
        <v>0</v>
      </c>
      <c r="P73" s="43">
        <f t="shared" si="21"/>
        <v>30</v>
      </c>
      <c r="Q73" s="43">
        <f t="shared" si="21"/>
        <v>0</v>
      </c>
      <c r="R73" s="43">
        <f t="shared" si="21"/>
        <v>30</v>
      </c>
      <c r="S73" s="43">
        <f t="shared" si="21"/>
        <v>0</v>
      </c>
    </row>
    <row r="74" spans="1:19" ht="30" customHeight="1" x14ac:dyDescent="0.2">
      <c r="A74" s="52" t="s">
        <v>433</v>
      </c>
      <c r="B74" s="8"/>
      <c r="C74" s="46" t="s">
        <v>16</v>
      </c>
      <c r="D74" s="45" t="s">
        <v>25</v>
      </c>
      <c r="E74" s="5" t="s">
        <v>20</v>
      </c>
      <c r="F74" s="17" t="s">
        <v>10</v>
      </c>
      <c r="G74" s="17" t="s">
        <v>38</v>
      </c>
      <c r="H74" s="6" t="s">
        <v>90</v>
      </c>
      <c r="I74" s="54"/>
      <c r="J74" s="18">
        <f t="shared" si="22"/>
        <v>30</v>
      </c>
      <c r="K74" s="18">
        <f t="shared" si="22"/>
        <v>0</v>
      </c>
      <c r="L74" s="18">
        <f t="shared" si="22"/>
        <v>0</v>
      </c>
      <c r="M74" s="18">
        <f t="shared" si="22"/>
        <v>0</v>
      </c>
      <c r="N74" s="18">
        <f t="shared" si="22"/>
        <v>30</v>
      </c>
      <c r="O74" s="18">
        <f t="shared" si="22"/>
        <v>0</v>
      </c>
      <c r="P74" s="18">
        <f>P75</f>
        <v>30</v>
      </c>
      <c r="Q74" s="18">
        <f>Q75</f>
        <v>0</v>
      </c>
      <c r="R74" s="18">
        <f>R75</f>
        <v>30</v>
      </c>
      <c r="S74" s="18">
        <f>S75</f>
        <v>0</v>
      </c>
    </row>
    <row r="75" spans="1:19" ht="37.5" x14ac:dyDescent="0.2">
      <c r="A75" s="4" t="s">
        <v>335</v>
      </c>
      <c r="B75" s="8"/>
      <c r="C75" s="46" t="s">
        <v>16</v>
      </c>
      <c r="D75" s="45" t="s">
        <v>25</v>
      </c>
      <c r="E75" s="5" t="s">
        <v>20</v>
      </c>
      <c r="F75" s="17" t="s">
        <v>10</v>
      </c>
      <c r="G75" s="17" t="s">
        <v>38</v>
      </c>
      <c r="H75" s="6" t="s">
        <v>90</v>
      </c>
      <c r="I75" s="7">
        <v>200</v>
      </c>
      <c r="J75" s="18">
        <f>Пр.9!J71</f>
        <v>30</v>
      </c>
      <c r="K75" s="18">
        <f>Пр.9!K71</f>
        <v>0</v>
      </c>
      <c r="L75" s="18">
        <f>Пр.9!L71</f>
        <v>0</v>
      </c>
      <c r="M75" s="18">
        <f>Пр.9!M71</f>
        <v>0</v>
      </c>
      <c r="N75" s="18">
        <f>Пр.9!N71</f>
        <v>30</v>
      </c>
      <c r="O75" s="18">
        <f>Пр.9!O71</f>
        <v>0</v>
      </c>
      <c r="P75" s="18">
        <f>Пр.9!P71</f>
        <v>30</v>
      </c>
      <c r="Q75" s="18">
        <f>Пр.9!Q71</f>
        <v>0</v>
      </c>
      <c r="R75" s="18">
        <f>Пр.9!R71</f>
        <v>30</v>
      </c>
      <c r="S75" s="18">
        <f>Пр.9!S71</f>
        <v>0</v>
      </c>
    </row>
    <row r="76" spans="1:19" s="34" customFormat="1" ht="56.25" x14ac:dyDescent="0.2">
      <c r="A76" s="13" t="s">
        <v>546</v>
      </c>
      <c r="B76" s="36"/>
      <c r="C76" s="41" t="s">
        <v>16</v>
      </c>
      <c r="D76" s="42">
        <v>10</v>
      </c>
      <c r="E76" s="37"/>
      <c r="F76" s="38"/>
      <c r="G76" s="38"/>
      <c r="H76" s="39"/>
      <c r="I76" s="40"/>
      <c r="J76" s="43">
        <f t="shared" ref="J76:S77" si="23">J77</f>
        <v>2350.6</v>
      </c>
      <c r="K76" s="43">
        <f t="shared" si="23"/>
        <v>0</v>
      </c>
      <c r="L76" s="43">
        <f t="shared" si="23"/>
        <v>0</v>
      </c>
      <c r="M76" s="43">
        <f t="shared" si="23"/>
        <v>0</v>
      </c>
      <c r="N76" s="43">
        <f t="shared" si="23"/>
        <v>2350.6</v>
      </c>
      <c r="O76" s="43">
        <f t="shared" si="23"/>
        <v>0</v>
      </c>
      <c r="P76" s="43">
        <f t="shared" si="23"/>
        <v>100</v>
      </c>
      <c r="Q76" s="43">
        <f t="shared" si="23"/>
        <v>0</v>
      </c>
      <c r="R76" s="43">
        <f t="shared" si="23"/>
        <v>100</v>
      </c>
      <c r="S76" s="43">
        <f t="shared" si="23"/>
        <v>0</v>
      </c>
    </row>
    <row r="77" spans="1:19" s="34" customFormat="1" ht="37.5" x14ac:dyDescent="0.2">
      <c r="A77" s="49" t="s">
        <v>174</v>
      </c>
      <c r="B77" s="50"/>
      <c r="C77" s="51" t="s">
        <v>16</v>
      </c>
      <c r="D77" s="39">
        <v>10</v>
      </c>
      <c r="E77" s="37" t="s">
        <v>20</v>
      </c>
      <c r="F77" s="38" t="s">
        <v>51</v>
      </c>
      <c r="G77" s="38" t="s">
        <v>14</v>
      </c>
      <c r="H77" s="39" t="s">
        <v>74</v>
      </c>
      <c r="I77" s="40"/>
      <c r="J77" s="43">
        <f t="shared" si="23"/>
        <v>2350.6</v>
      </c>
      <c r="K77" s="43">
        <f t="shared" si="23"/>
        <v>0</v>
      </c>
      <c r="L77" s="43">
        <f t="shared" si="23"/>
        <v>0</v>
      </c>
      <c r="M77" s="43">
        <f t="shared" si="23"/>
        <v>0</v>
      </c>
      <c r="N77" s="43">
        <f t="shared" si="23"/>
        <v>2350.6</v>
      </c>
      <c r="O77" s="43">
        <f t="shared" si="23"/>
        <v>0</v>
      </c>
      <c r="P77" s="43">
        <f t="shared" si="23"/>
        <v>100</v>
      </c>
      <c r="Q77" s="43">
        <f t="shared" si="23"/>
        <v>0</v>
      </c>
      <c r="R77" s="43">
        <f t="shared" si="23"/>
        <v>100</v>
      </c>
      <c r="S77" s="43">
        <f t="shared" si="23"/>
        <v>0</v>
      </c>
    </row>
    <row r="78" spans="1:19" ht="131.25" x14ac:dyDescent="0.2">
      <c r="A78" s="49" t="s">
        <v>432</v>
      </c>
      <c r="B78" s="36"/>
      <c r="C78" s="37" t="s">
        <v>16</v>
      </c>
      <c r="D78" s="39">
        <v>10</v>
      </c>
      <c r="E78" s="37" t="s">
        <v>20</v>
      </c>
      <c r="F78" s="38" t="s">
        <v>10</v>
      </c>
      <c r="G78" s="38" t="s">
        <v>14</v>
      </c>
      <c r="H78" s="39" t="s">
        <v>74</v>
      </c>
      <c r="I78" s="53"/>
      <c r="J78" s="43">
        <f t="shared" ref="J78:S78" si="24">J79+J86</f>
        <v>2350.6</v>
      </c>
      <c r="K78" s="43">
        <f t="shared" si="24"/>
        <v>0</v>
      </c>
      <c r="L78" s="43">
        <f t="shared" si="24"/>
        <v>0</v>
      </c>
      <c r="M78" s="43">
        <f t="shared" si="24"/>
        <v>0</v>
      </c>
      <c r="N78" s="43">
        <f t="shared" si="24"/>
        <v>2350.6</v>
      </c>
      <c r="O78" s="43">
        <f t="shared" si="24"/>
        <v>0</v>
      </c>
      <c r="P78" s="43">
        <f t="shared" si="24"/>
        <v>100</v>
      </c>
      <c r="Q78" s="43">
        <f t="shared" si="24"/>
        <v>0</v>
      </c>
      <c r="R78" s="43">
        <f t="shared" si="24"/>
        <v>100</v>
      </c>
      <c r="S78" s="43">
        <f t="shared" si="24"/>
        <v>0</v>
      </c>
    </row>
    <row r="79" spans="1:19" s="34" customFormat="1" ht="37.5" x14ac:dyDescent="0.2">
      <c r="A79" s="49" t="s">
        <v>86</v>
      </c>
      <c r="B79" s="36"/>
      <c r="C79" s="37" t="s">
        <v>16</v>
      </c>
      <c r="D79" s="39">
        <v>10</v>
      </c>
      <c r="E79" s="37" t="s">
        <v>20</v>
      </c>
      <c r="F79" s="38" t="s">
        <v>10</v>
      </c>
      <c r="G79" s="38" t="s">
        <v>13</v>
      </c>
      <c r="H79" s="39" t="s">
        <v>74</v>
      </c>
      <c r="I79" s="53"/>
      <c r="J79" s="43">
        <f t="shared" ref="J79:S79" si="25">J80+J84+J82</f>
        <v>1937</v>
      </c>
      <c r="K79" s="43">
        <f t="shared" si="25"/>
        <v>0</v>
      </c>
      <c r="L79" s="43">
        <f t="shared" si="25"/>
        <v>0</v>
      </c>
      <c r="M79" s="43">
        <f t="shared" si="25"/>
        <v>0</v>
      </c>
      <c r="N79" s="43">
        <f t="shared" si="25"/>
        <v>1937</v>
      </c>
      <c r="O79" s="43">
        <f t="shared" si="25"/>
        <v>0</v>
      </c>
      <c r="P79" s="43">
        <f t="shared" si="25"/>
        <v>70</v>
      </c>
      <c r="Q79" s="43">
        <f t="shared" si="25"/>
        <v>0</v>
      </c>
      <c r="R79" s="43">
        <f t="shared" si="25"/>
        <v>70</v>
      </c>
      <c r="S79" s="43">
        <f t="shared" si="25"/>
        <v>0</v>
      </c>
    </row>
    <row r="80" spans="1:19" ht="37.5" x14ac:dyDescent="0.2">
      <c r="A80" s="52" t="s">
        <v>114</v>
      </c>
      <c r="B80" s="8"/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87</v>
      </c>
      <c r="I80" s="54"/>
      <c r="J80" s="18">
        <f t="shared" ref="J80:S80" si="26">J81</f>
        <v>35</v>
      </c>
      <c r="K80" s="18">
        <f t="shared" si="26"/>
        <v>0</v>
      </c>
      <c r="L80" s="18">
        <f t="shared" si="26"/>
        <v>0</v>
      </c>
      <c r="M80" s="18">
        <f t="shared" si="26"/>
        <v>0</v>
      </c>
      <c r="N80" s="18">
        <f t="shared" si="26"/>
        <v>35</v>
      </c>
      <c r="O80" s="18">
        <f t="shared" si="26"/>
        <v>0</v>
      </c>
      <c r="P80" s="18">
        <f t="shared" si="26"/>
        <v>35</v>
      </c>
      <c r="Q80" s="18">
        <f t="shared" si="26"/>
        <v>0</v>
      </c>
      <c r="R80" s="18">
        <f t="shared" si="26"/>
        <v>35</v>
      </c>
      <c r="S80" s="18">
        <f t="shared" si="26"/>
        <v>0</v>
      </c>
    </row>
    <row r="81" spans="1:19" ht="37.5" x14ac:dyDescent="0.2">
      <c r="A81" s="4" t="s">
        <v>335</v>
      </c>
      <c r="B81" s="8"/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87</v>
      </c>
      <c r="I81" s="7">
        <v>200</v>
      </c>
      <c r="J81" s="18">
        <f>Пр.9!J77</f>
        <v>35</v>
      </c>
      <c r="K81" s="18">
        <f>Пр.9!K77</f>
        <v>0</v>
      </c>
      <c r="L81" s="18">
        <f>Пр.9!L77</f>
        <v>0</v>
      </c>
      <c r="M81" s="18">
        <f>Пр.9!M77</f>
        <v>0</v>
      </c>
      <c r="N81" s="18">
        <f>Пр.9!N77</f>
        <v>35</v>
      </c>
      <c r="O81" s="18">
        <f>Пр.9!O77</f>
        <v>0</v>
      </c>
      <c r="P81" s="18">
        <f>Пр.9!P77</f>
        <v>35</v>
      </c>
      <c r="Q81" s="18">
        <f>Пр.9!Q77</f>
        <v>0</v>
      </c>
      <c r="R81" s="18">
        <f>Пр.9!R77</f>
        <v>35</v>
      </c>
      <c r="S81" s="18">
        <f>Пр.9!S77</f>
        <v>0</v>
      </c>
    </row>
    <row r="82" spans="1:19" ht="37.5" x14ac:dyDescent="0.2">
      <c r="A82" s="52" t="s">
        <v>500</v>
      </c>
      <c r="B82" s="8">
        <v>110</v>
      </c>
      <c r="C82" s="46" t="s">
        <v>16</v>
      </c>
      <c r="D82" s="45">
        <v>10</v>
      </c>
      <c r="E82" s="5" t="s">
        <v>20</v>
      </c>
      <c r="F82" s="17" t="s">
        <v>10</v>
      </c>
      <c r="G82" s="17" t="s">
        <v>13</v>
      </c>
      <c r="H82" s="6" t="s">
        <v>499</v>
      </c>
      <c r="I82" s="54"/>
      <c r="J82" s="18">
        <f t="shared" ref="J82:S82" si="27">J83</f>
        <v>1667</v>
      </c>
      <c r="K82" s="18">
        <f t="shared" si="27"/>
        <v>0</v>
      </c>
      <c r="L82" s="18">
        <f t="shared" si="27"/>
        <v>0</v>
      </c>
      <c r="M82" s="18">
        <f t="shared" si="27"/>
        <v>0</v>
      </c>
      <c r="N82" s="18">
        <f t="shared" si="27"/>
        <v>1667</v>
      </c>
      <c r="O82" s="18">
        <f t="shared" si="27"/>
        <v>0</v>
      </c>
      <c r="P82" s="18">
        <f t="shared" si="27"/>
        <v>0</v>
      </c>
      <c r="Q82" s="18">
        <f t="shared" si="27"/>
        <v>0</v>
      </c>
      <c r="R82" s="18">
        <f t="shared" si="27"/>
        <v>0</v>
      </c>
      <c r="S82" s="18">
        <f t="shared" si="27"/>
        <v>0</v>
      </c>
    </row>
    <row r="83" spans="1:19" ht="37.5" x14ac:dyDescent="0.2">
      <c r="A83" s="4" t="s">
        <v>335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13</v>
      </c>
      <c r="H83" s="6" t="s">
        <v>499</v>
      </c>
      <c r="I83" s="7">
        <v>200</v>
      </c>
      <c r="J83" s="18">
        <f>Пр.9!J79</f>
        <v>1667</v>
      </c>
      <c r="K83" s="18">
        <f>Пр.9!K79</f>
        <v>0</v>
      </c>
      <c r="L83" s="18">
        <f>Пр.9!L79</f>
        <v>0</v>
      </c>
      <c r="M83" s="18">
        <f>Пр.9!M79</f>
        <v>0</v>
      </c>
      <c r="N83" s="18">
        <f>Пр.9!N79</f>
        <v>1667</v>
      </c>
      <c r="O83" s="18">
        <f>Пр.9!O79</f>
        <v>0</v>
      </c>
      <c r="P83" s="18">
        <f>Пр.9!P79</f>
        <v>0</v>
      </c>
      <c r="Q83" s="18">
        <f>Пр.9!Q79</f>
        <v>0</v>
      </c>
      <c r="R83" s="18">
        <f>Пр.9!R79</f>
        <v>0</v>
      </c>
      <c r="S83" s="18">
        <f>Пр.9!S79</f>
        <v>0</v>
      </c>
    </row>
    <row r="84" spans="1:19" ht="75" x14ac:dyDescent="0.2">
      <c r="A84" s="52" t="s">
        <v>627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13</v>
      </c>
      <c r="H84" s="6" t="s">
        <v>407</v>
      </c>
      <c r="I84" s="54"/>
      <c r="J84" s="18">
        <f t="shared" ref="J84:S84" si="28">J85</f>
        <v>235</v>
      </c>
      <c r="K84" s="18">
        <f t="shared" si="28"/>
        <v>0</v>
      </c>
      <c r="L84" s="18">
        <f t="shared" si="28"/>
        <v>0</v>
      </c>
      <c r="M84" s="18">
        <f t="shared" si="28"/>
        <v>0</v>
      </c>
      <c r="N84" s="18">
        <f t="shared" si="28"/>
        <v>235</v>
      </c>
      <c r="O84" s="18">
        <f t="shared" si="28"/>
        <v>0</v>
      </c>
      <c r="P84" s="18">
        <f t="shared" si="28"/>
        <v>35</v>
      </c>
      <c r="Q84" s="18">
        <f t="shared" si="28"/>
        <v>0</v>
      </c>
      <c r="R84" s="18">
        <f t="shared" si="28"/>
        <v>35</v>
      </c>
      <c r="S84" s="18">
        <f t="shared" si="28"/>
        <v>0</v>
      </c>
    </row>
    <row r="85" spans="1:19" ht="37.5" x14ac:dyDescent="0.2">
      <c r="A85" s="4" t="s">
        <v>335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10</v>
      </c>
      <c r="G85" s="17" t="s">
        <v>13</v>
      </c>
      <c r="H85" s="6" t="s">
        <v>407</v>
      </c>
      <c r="I85" s="7">
        <v>200</v>
      </c>
      <c r="J85" s="18">
        <f>Пр.9!J81</f>
        <v>235</v>
      </c>
      <c r="K85" s="18">
        <f>Пр.9!K81</f>
        <v>0</v>
      </c>
      <c r="L85" s="18">
        <f>Пр.9!L81</f>
        <v>0</v>
      </c>
      <c r="M85" s="18">
        <f>Пр.9!M81</f>
        <v>0</v>
      </c>
      <c r="N85" s="18">
        <f>Пр.9!N81</f>
        <v>235</v>
      </c>
      <c r="O85" s="18">
        <f>Пр.9!O81</f>
        <v>0</v>
      </c>
      <c r="P85" s="18">
        <f>Пр.9!P81</f>
        <v>35</v>
      </c>
      <c r="Q85" s="18">
        <f>Пр.9!Q81</f>
        <v>0</v>
      </c>
      <c r="R85" s="18">
        <f>Пр.9!R81</f>
        <v>35</v>
      </c>
      <c r="S85" s="18">
        <f>Пр.9!S81</f>
        <v>0</v>
      </c>
    </row>
    <row r="86" spans="1:19" s="34" customFormat="1" ht="37.5" x14ac:dyDescent="0.2">
      <c r="A86" s="13" t="s">
        <v>434</v>
      </c>
      <c r="B86" s="36"/>
      <c r="C86" s="41" t="s">
        <v>16</v>
      </c>
      <c r="D86" s="42">
        <v>10</v>
      </c>
      <c r="E86" s="37" t="s">
        <v>20</v>
      </c>
      <c r="F86" s="38" t="s">
        <v>10</v>
      </c>
      <c r="G86" s="38" t="s">
        <v>16</v>
      </c>
      <c r="H86" s="39" t="s">
        <v>74</v>
      </c>
      <c r="I86" s="40"/>
      <c r="J86" s="43">
        <f t="shared" ref="J86:S87" si="29">J87</f>
        <v>413.6</v>
      </c>
      <c r="K86" s="43">
        <f t="shared" si="29"/>
        <v>0</v>
      </c>
      <c r="L86" s="43">
        <f t="shared" si="29"/>
        <v>0</v>
      </c>
      <c r="M86" s="43">
        <f t="shared" si="29"/>
        <v>0</v>
      </c>
      <c r="N86" s="43">
        <f t="shared" si="29"/>
        <v>413.6</v>
      </c>
      <c r="O86" s="43">
        <f t="shared" si="29"/>
        <v>0</v>
      </c>
      <c r="P86" s="43">
        <f t="shared" si="29"/>
        <v>30</v>
      </c>
      <c r="Q86" s="43">
        <f t="shared" si="29"/>
        <v>0</v>
      </c>
      <c r="R86" s="43">
        <f t="shared" si="29"/>
        <v>30</v>
      </c>
      <c r="S86" s="43">
        <f t="shared" si="29"/>
        <v>0</v>
      </c>
    </row>
    <row r="87" spans="1:19" x14ac:dyDescent="0.2">
      <c r="A87" s="52" t="s">
        <v>435</v>
      </c>
      <c r="B87" s="8"/>
      <c r="C87" s="46" t="s">
        <v>16</v>
      </c>
      <c r="D87" s="45">
        <v>10</v>
      </c>
      <c r="E87" s="5" t="s">
        <v>20</v>
      </c>
      <c r="F87" s="17" t="s">
        <v>10</v>
      </c>
      <c r="G87" s="17" t="s">
        <v>16</v>
      </c>
      <c r="H87" s="6" t="s">
        <v>91</v>
      </c>
      <c r="I87" s="54"/>
      <c r="J87" s="18">
        <f t="shared" si="29"/>
        <v>413.6</v>
      </c>
      <c r="K87" s="18">
        <f t="shared" si="29"/>
        <v>0</v>
      </c>
      <c r="L87" s="18">
        <f t="shared" si="29"/>
        <v>0</v>
      </c>
      <c r="M87" s="18">
        <f t="shared" si="29"/>
        <v>0</v>
      </c>
      <c r="N87" s="18">
        <f t="shared" si="29"/>
        <v>413.6</v>
      </c>
      <c r="O87" s="18">
        <f t="shared" si="29"/>
        <v>0</v>
      </c>
      <c r="P87" s="18">
        <f t="shared" si="29"/>
        <v>30</v>
      </c>
      <c r="Q87" s="18">
        <f t="shared" si="29"/>
        <v>0</v>
      </c>
      <c r="R87" s="18">
        <f t="shared" si="29"/>
        <v>30</v>
      </c>
      <c r="S87" s="18">
        <f t="shared" si="29"/>
        <v>0</v>
      </c>
    </row>
    <row r="88" spans="1:19" ht="37.5" x14ac:dyDescent="0.2">
      <c r="A88" s="4" t="s">
        <v>335</v>
      </c>
      <c r="B88" s="8"/>
      <c r="C88" s="46" t="s">
        <v>16</v>
      </c>
      <c r="D88" s="45">
        <v>10</v>
      </c>
      <c r="E88" s="5" t="s">
        <v>20</v>
      </c>
      <c r="F88" s="17" t="s">
        <v>10</v>
      </c>
      <c r="G88" s="17" t="s">
        <v>16</v>
      </c>
      <c r="H88" s="6" t="s">
        <v>91</v>
      </c>
      <c r="I88" s="7">
        <v>200</v>
      </c>
      <c r="J88" s="18">
        <f>Пр.9!J84</f>
        <v>413.6</v>
      </c>
      <c r="K88" s="18">
        <f>Пр.9!K84</f>
        <v>0</v>
      </c>
      <c r="L88" s="18">
        <f>Пр.9!L84</f>
        <v>0</v>
      </c>
      <c r="M88" s="18">
        <f>Пр.9!M84</f>
        <v>0</v>
      </c>
      <c r="N88" s="18">
        <f>Пр.9!N84</f>
        <v>413.6</v>
      </c>
      <c r="O88" s="18">
        <f>Пр.9!O84</f>
        <v>0</v>
      </c>
      <c r="P88" s="18">
        <f>Пр.9!P84</f>
        <v>30</v>
      </c>
      <c r="Q88" s="18">
        <f>Пр.9!Q84</f>
        <v>0</v>
      </c>
      <c r="R88" s="18">
        <f>Пр.9!R84</f>
        <v>30</v>
      </c>
      <c r="S88" s="18">
        <f>Пр.9!S84</f>
        <v>0</v>
      </c>
    </row>
    <row r="89" spans="1:19" ht="37.5" x14ac:dyDescent="0.2">
      <c r="A89" s="49" t="s">
        <v>27</v>
      </c>
      <c r="B89" s="36"/>
      <c r="C89" s="37" t="s">
        <v>16</v>
      </c>
      <c r="D89" s="39" t="s">
        <v>28</v>
      </c>
      <c r="E89" s="37"/>
      <c r="F89" s="38"/>
      <c r="G89" s="38"/>
      <c r="H89" s="39"/>
      <c r="I89" s="53"/>
      <c r="J89" s="43">
        <f t="shared" ref="J89:S89" si="30">J90</f>
        <v>3049.8</v>
      </c>
      <c r="K89" s="43">
        <f t="shared" si="30"/>
        <v>0</v>
      </c>
      <c r="L89" s="43">
        <f t="shared" si="30"/>
        <v>1572.4</v>
      </c>
      <c r="M89" s="43">
        <f t="shared" si="30"/>
        <v>0</v>
      </c>
      <c r="N89" s="43">
        <f t="shared" si="30"/>
        <v>4622.2</v>
      </c>
      <c r="O89" s="43">
        <f t="shared" si="30"/>
        <v>0</v>
      </c>
      <c r="P89" s="43">
        <f t="shared" si="30"/>
        <v>3048.9</v>
      </c>
      <c r="Q89" s="43">
        <f t="shared" si="30"/>
        <v>0</v>
      </c>
      <c r="R89" s="43">
        <f t="shared" si="30"/>
        <v>3119.9</v>
      </c>
      <c r="S89" s="43">
        <f t="shared" si="30"/>
        <v>0</v>
      </c>
    </row>
    <row r="90" spans="1:19" s="34" customFormat="1" ht="37.5" x14ac:dyDescent="0.2">
      <c r="A90" s="49" t="s">
        <v>174</v>
      </c>
      <c r="B90" s="50"/>
      <c r="C90" s="51" t="s">
        <v>16</v>
      </c>
      <c r="D90" s="39" t="s">
        <v>28</v>
      </c>
      <c r="E90" s="37" t="s">
        <v>20</v>
      </c>
      <c r="F90" s="38" t="s">
        <v>51</v>
      </c>
      <c r="G90" s="38" t="s">
        <v>14</v>
      </c>
      <c r="H90" s="39" t="s">
        <v>74</v>
      </c>
      <c r="I90" s="40"/>
      <c r="J90" s="43">
        <f t="shared" ref="J90:S91" si="31">J91</f>
        <v>3049.8</v>
      </c>
      <c r="K90" s="43">
        <f t="shared" si="31"/>
        <v>0</v>
      </c>
      <c r="L90" s="43">
        <f t="shared" si="31"/>
        <v>1572.4</v>
      </c>
      <c r="M90" s="43">
        <f t="shared" si="31"/>
        <v>0</v>
      </c>
      <c r="N90" s="43">
        <f t="shared" si="31"/>
        <v>4622.2</v>
      </c>
      <c r="O90" s="43">
        <f t="shared" si="31"/>
        <v>0</v>
      </c>
      <c r="P90" s="43">
        <f t="shared" si="31"/>
        <v>3048.9</v>
      </c>
      <c r="Q90" s="43">
        <f t="shared" si="31"/>
        <v>0</v>
      </c>
      <c r="R90" s="43">
        <f t="shared" si="31"/>
        <v>3119.9</v>
      </c>
      <c r="S90" s="43">
        <f t="shared" si="31"/>
        <v>0</v>
      </c>
    </row>
    <row r="91" spans="1:19" ht="37.5" x14ac:dyDescent="0.2">
      <c r="A91" s="49" t="s">
        <v>119</v>
      </c>
      <c r="B91" s="8"/>
      <c r="C91" s="41" t="s">
        <v>16</v>
      </c>
      <c r="D91" s="42" t="s">
        <v>28</v>
      </c>
      <c r="E91" s="37" t="s">
        <v>20</v>
      </c>
      <c r="F91" s="38" t="s">
        <v>9</v>
      </c>
      <c r="G91" s="38" t="s">
        <v>14</v>
      </c>
      <c r="H91" s="39" t="s">
        <v>74</v>
      </c>
      <c r="I91" s="53"/>
      <c r="J91" s="43">
        <f t="shared" si="31"/>
        <v>3049.8</v>
      </c>
      <c r="K91" s="43">
        <f t="shared" si="31"/>
        <v>0</v>
      </c>
      <c r="L91" s="43">
        <f t="shared" si="31"/>
        <v>1572.4</v>
      </c>
      <c r="M91" s="43">
        <f t="shared" si="31"/>
        <v>0</v>
      </c>
      <c r="N91" s="43">
        <f t="shared" si="31"/>
        <v>4622.2</v>
      </c>
      <c r="O91" s="43">
        <f t="shared" si="31"/>
        <v>0</v>
      </c>
      <c r="P91" s="43">
        <f t="shared" si="31"/>
        <v>3048.9</v>
      </c>
      <c r="Q91" s="43">
        <f t="shared" si="31"/>
        <v>0</v>
      </c>
      <c r="R91" s="43">
        <f t="shared" si="31"/>
        <v>3119.9</v>
      </c>
      <c r="S91" s="43">
        <f t="shared" si="31"/>
        <v>0</v>
      </c>
    </row>
    <row r="92" spans="1:19" s="34" customFormat="1" ht="56.25" x14ac:dyDescent="0.2">
      <c r="A92" s="69" t="s">
        <v>120</v>
      </c>
      <c r="B92" s="36"/>
      <c r="C92" s="41" t="s">
        <v>16</v>
      </c>
      <c r="D92" s="42" t="s">
        <v>28</v>
      </c>
      <c r="E92" s="37" t="s">
        <v>20</v>
      </c>
      <c r="F92" s="38" t="s">
        <v>9</v>
      </c>
      <c r="G92" s="38" t="s">
        <v>13</v>
      </c>
      <c r="H92" s="39" t="s">
        <v>74</v>
      </c>
      <c r="I92" s="53"/>
      <c r="J92" s="43">
        <f t="shared" ref="J92:S92" si="32">J93+J96+J98</f>
        <v>3049.8</v>
      </c>
      <c r="K92" s="43">
        <f t="shared" si="32"/>
        <v>0</v>
      </c>
      <c r="L92" s="43">
        <f>L93+L96+L98</f>
        <v>1572.4</v>
      </c>
      <c r="M92" s="43">
        <f>M93+M96+M98</f>
        <v>0</v>
      </c>
      <c r="N92" s="43">
        <f>N93+N96+N98</f>
        <v>4622.2</v>
      </c>
      <c r="O92" s="43">
        <f>O93+O96+O98</f>
        <v>0</v>
      </c>
      <c r="P92" s="43">
        <f t="shared" si="32"/>
        <v>3048.9</v>
      </c>
      <c r="Q92" s="43">
        <f t="shared" si="32"/>
        <v>0</v>
      </c>
      <c r="R92" s="43">
        <f t="shared" si="32"/>
        <v>3119.9</v>
      </c>
      <c r="S92" s="43">
        <f t="shared" si="32"/>
        <v>0</v>
      </c>
    </row>
    <row r="93" spans="1:19" ht="37.5" x14ac:dyDescent="0.2">
      <c r="A93" s="52" t="s">
        <v>165</v>
      </c>
      <c r="B93" s="8"/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84</v>
      </c>
      <c r="I93" s="53"/>
      <c r="J93" s="18">
        <f t="shared" ref="J93:S93" si="33">J94+J95</f>
        <v>300</v>
      </c>
      <c r="K93" s="18">
        <f t="shared" si="33"/>
        <v>0</v>
      </c>
      <c r="L93" s="18">
        <f>L94+L95</f>
        <v>0</v>
      </c>
      <c r="M93" s="18">
        <f>M94+M95</f>
        <v>0</v>
      </c>
      <c r="N93" s="18">
        <f>N94+N95</f>
        <v>300</v>
      </c>
      <c r="O93" s="18">
        <f>O94+O95</f>
        <v>0</v>
      </c>
      <c r="P93" s="18">
        <f t="shared" si="33"/>
        <v>300</v>
      </c>
      <c r="Q93" s="18">
        <f t="shared" si="33"/>
        <v>0</v>
      </c>
      <c r="R93" s="18">
        <f t="shared" si="33"/>
        <v>300</v>
      </c>
      <c r="S93" s="18">
        <f t="shared" si="33"/>
        <v>0</v>
      </c>
    </row>
    <row r="94" spans="1:19" ht="93.75" x14ac:dyDescent="0.2">
      <c r="A94" s="2" t="s">
        <v>334</v>
      </c>
      <c r="B94" s="8"/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84</v>
      </c>
      <c r="I94" s="7">
        <v>100</v>
      </c>
      <c r="J94" s="18">
        <f>Пр.9!J90</f>
        <v>273</v>
      </c>
      <c r="K94" s="18">
        <f>Пр.9!K90</f>
        <v>0</v>
      </c>
      <c r="L94" s="18">
        <f>Пр.9!L90</f>
        <v>0</v>
      </c>
      <c r="M94" s="18">
        <f>Пр.9!M90</f>
        <v>0</v>
      </c>
      <c r="N94" s="18">
        <f>Пр.9!N90</f>
        <v>273</v>
      </c>
      <c r="O94" s="18">
        <f>Пр.9!O90</f>
        <v>0</v>
      </c>
      <c r="P94" s="18">
        <f>Пр.9!P90</f>
        <v>273</v>
      </c>
      <c r="Q94" s="18">
        <f>Пр.9!Q90</f>
        <v>0</v>
      </c>
      <c r="R94" s="18">
        <f>Пр.9!R90</f>
        <v>273</v>
      </c>
      <c r="S94" s="18">
        <f>Пр.9!S90</f>
        <v>0</v>
      </c>
    </row>
    <row r="95" spans="1:19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84</v>
      </c>
      <c r="I95" s="7">
        <v>200</v>
      </c>
      <c r="J95" s="18">
        <f>Пр.9!J91</f>
        <v>27</v>
      </c>
      <c r="K95" s="18">
        <f>Пр.9!K91</f>
        <v>0</v>
      </c>
      <c r="L95" s="18">
        <f>Пр.9!L91</f>
        <v>0</v>
      </c>
      <c r="M95" s="18">
        <f>Пр.9!M91</f>
        <v>0</v>
      </c>
      <c r="N95" s="18">
        <f>Пр.9!N91</f>
        <v>27</v>
      </c>
      <c r="O95" s="18">
        <f>Пр.9!O91</f>
        <v>0</v>
      </c>
      <c r="P95" s="18">
        <f>Пр.9!P91</f>
        <v>27</v>
      </c>
      <c r="Q95" s="18">
        <f>Пр.9!Q91</f>
        <v>0</v>
      </c>
      <c r="R95" s="18">
        <f>Пр.9!R91</f>
        <v>27</v>
      </c>
      <c r="S95" s="18">
        <f>Пр.9!S91</f>
        <v>0</v>
      </c>
    </row>
    <row r="96" spans="1:19" ht="56.25" x14ac:dyDescent="0.2">
      <c r="A96" s="52" t="s">
        <v>436</v>
      </c>
      <c r="B96" s="8"/>
      <c r="C96" s="46" t="s">
        <v>16</v>
      </c>
      <c r="D96" s="45" t="s">
        <v>28</v>
      </c>
      <c r="E96" s="5" t="s">
        <v>20</v>
      </c>
      <c r="F96" s="17" t="s">
        <v>9</v>
      </c>
      <c r="G96" s="17" t="s">
        <v>13</v>
      </c>
      <c r="H96" s="6" t="s">
        <v>85</v>
      </c>
      <c r="I96" s="53"/>
      <c r="J96" s="18">
        <f t="shared" ref="J96:S96" si="34">J97</f>
        <v>1683</v>
      </c>
      <c r="K96" s="18">
        <f t="shared" si="34"/>
        <v>0</v>
      </c>
      <c r="L96" s="18">
        <f t="shared" si="34"/>
        <v>0</v>
      </c>
      <c r="M96" s="18">
        <f t="shared" si="34"/>
        <v>0</v>
      </c>
      <c r="N96" s="18">
        <f t="shared" si="34"/>
        <v>1683</v>
      </c>
      <c r="O96" s="18">
        <f t="shared" si="34"/>
        <v>0</v>
      </c>
      <c r="P96" s="18">
        <f t="shared" si="34"/>
        <v>1751</v>
      </c>
      <c r="Q96" s="18">
        <f t="shared" si="34"/>
        <v>0</v>
      </c>
      <c r="R96" s="18">
        <f t="shared" si="34"/>
        <v>1822</v>
      </c>
      <c r="S96" s="18">
        <f t="shared" si="34"/>
        <v>0</v>
      </c>
    </row>
    <row r="97" spans="1:19" ht="93.75" x14ac:dyDescent="0.2">
      <c r="A97" s="2" t="s">
        <v>334</v>
      </c>
      <c r="B97" s="8"/>
      <c r="C97" s="46" t="s">
        <v>16</v>
      </c>
      <c r="D97" s="45" t="s">
        <v>28</v>
      </c>
      <c r="E97" s="5" t="s">
        <v>20</v>
      </c>
      <c r="F97" s="17" t="s">
        <v>9</v>
      </c>
      <c r="G97" s="17" t="s">
        <v>13</v>
      </c>
      <c r="H97" s="6" t="s">
        <v>85</v>
      </c>
      <c r="I97" s="7">
        <v>100</v>
      </c>
      <c r="J97" s="18">
        <f>Пр.9!J93</f>
        <v>1683</v>
      </c>
      <c r="K97" s="18">
        <f>Пр.9!K93</f>
        <v>0</v>
      </c>
      <c r="L97" s="18">
        <f>Пр.9!L93</f>
        <v>0</v>
      </c>
      <c r="M97" s="18">
        <f>Пр.9!M93</f>
        <v>0</v>
      </c>
      <c r="N97" s="18">
        <f>Пр.9!N93</f>
        <v>1683</v>
      </c>
      <c r="O97" s="18">
        <f>Пр.9!O93</f>
        <v>0</v>
      </c>
      <c r="P97" s="18">
        <f>Пр.9!P93</f>
        <v>1751</v>
      </c>
      <c r="Q97" s="18">
        <f>Пр.9!Q93</f>
        <v>0</v>
      </c>
      <c r="R97" s="18">
        <f>Пр.9!R93</f>
        <v>1822</v>
      </c>
      <c r="S97" s="18">
        <f>Пр.9!S93</f>
        <v>0</v>
      </c>
    </row>
    <row r="98" spans="1:19" ht="56.25" x14ac:dyDescent="0.2">
      <c r="A98" s="52" t="s">
        <v>437</v>
      </c>
      <c r="B98" s="8"/>
      <c r="C98" s="46" t="s">
        <v>16</v>
      </c>
      <c r="D98" s="45" t="s">
        <v>28</v>
      </c>
      <c r="E98" s="5" t="s">
        <v>20</v>
      </c>
      <c r="F98" s="17" t="s">
        <v>9</v>
      </c>
      <c r="G98" s="17" t="s">
        <v>13</v>
      </c>
      <c r="H98" s="6" t="s">
        <v>404</v>
      </c>
      <c r="I98" s="53"/>
      <c r="J98" s="18">
        <f t="shared" ref="J98:S98" si="35">J99</f>
        <v>1066.8</v>
      </c>
      <c r="K98" s="18">
        <f t="shared" si="35"/>
        <v>0</v>
      </c>
      <c r="L98" s="18">
        <f t="shared" si="35"/>
        <v>1572.4</v>
      </c>
      <c r="M98" s="18">
        <f t="shared" si="35"/>
        <v>0</v>
      </c>
      <c r="N98" s="18">
        <f t="shared" si="35"/>
        <v>2639.2</v>
      </c>
      <c r="O98" s="18">
        <f t="shared" si="35"/>
        <v>0</v>
      </c>
      <c r="P98" s="18">
        <f t="shared" si="35"/>
        <v>997.9</v>
      </c>
      <c r="Q98" s="18">
        <f t="shared" si="35"/>
        <v>0</v>
      </c>
      <c r="R98" s="18">
        <f t="shared" si="35"/>
        <v>997.9</v>
      </c>
      <c r="S98" s="18">
        <f t="shared" si="35"/>
        <v>0</v>
      </c>
    </row>
    <row r="99" spans="1:19" ht="37.5" x14ac:dyDescent="0.2">
      <c r="A99" s="4" t="s">
        <v>335</v>
      </c>
      <c r="B99" s="8"/>
      <c r="C99" s="46" t="s">
        <v>16</v>
      </c>
      <c r="D99" s="45" t="s">
        <v>28</v>
      </c>
      <c r="E99" s="5" t="s">
        <v>20</v>
      </c>
      <c r="F99" s="17" t="s">
        <v>9</v>
      </c>
      <c r="G99" s="17" t="s">
        <v>13</v>
      </c>
      <c r="H99" s="6" t="s">
        <v>404</v>
      </c>
      <c r="I99" s="7">
        <v>200</v>
      </c>
      <c r="J99" s="18">
        <f>Пр.9!J95</f>
        <v>1066.8</v>
      </c>
      <c r="K99" s="18">
        <f>Пр.9!K95</f>
        <v>0</v>
      </c>
      <c r="L99" s="18">
        <f>Пр.9!L95</f>
        <v>1572.4</v>
      </c>
      <c r="M99" s="18">
        <f>Пр.9!M95</f>
        <v>0</v>
      </c>
      <c r="N99" s="18">
        <f>Пр.9!N95</f>
        <v>2639.2</v>
      </c>
      <c r="O99" s="18">
        <f>Пр.9!O95</f>
        <v>0</v>
      </c>
      <c r="P99" s="18">
        <f>Пр.9!P95</f>
        <v>997.9</v>
      </c>
      <c r="Q99" s="18">
        <f>Пр.9!Q95</f>
        <v>0</v>
      </c>
      <c r="R99" s="18">
        <f>Пр.9!R95</f>
        <v>997.9</v>
      </c>
      <c r="S99" s="18">
        <f>Пр.9!S95</f>
        <v>0</v>
      </c>
    </row>
    <row r="100" spans="1:19" ht="27.75" customHeight="1" x14ac:dyDescent="0.2">
      <c r="A100" s="35" t="s">
        <v>29</v>
      </c>
      <c r="B100" s="36"/>
      <c r="C100" s="37" t="s">
        <v>17</v>
      </c>
      <c r="D100" s="39" t="s">
        <v>14</v>
      </c>
      <c r="E100" s="5"/>
      <c r="F100" s="17"/>
      <c r="G100" s="17"/>
      <c r="H100" s="6"/>
      <c r="I100" s="7"/>
      <c r="J100" s="43">
        <f t="shared" ref="J100:S100" si="36">J101+J125</f>
        <v>89109.900000000009</v>
      </c>
      <c r="K100" s="43">
        <f t="shared" si="36"/>
        <v>4948.8</v>
      </c>
      <c r="L100" s="43">
        <f t="shared" si="36"/>
        <v>-1534</v>
      </c>
      <c r="M100" s="43">
        <f t="shared" si="36"/>
        <v>0</v>
      </c>
      <c r="N100" s="43">
        <f t="shared" si="36"/>
        <v>87575.900000000009</v>
      </c>
      <c r="O100" s="43">
        <f t="shared" si="36"/>
        <v>4948.8</v>
      </c>
      <c r="P100" s="43">
        <f t="shared" si="36"/>
        <v>110563.70000000001</v>
      </c>
      <c r="Q100" s="43">
        <f t="shared" si="36"/>
        <v>28695.7</v>
      </c>
      <c r="R100" s="43">
        <f t="shared" si="36"/>
        <v>78581.2</v>
      </c>
      <c r="S100" s="43">
        <f t="shared" si="36"/>
        <v>3351.8</v>
      </c>
    </row>
    <row r="101" spans="1:19" ht="27.75" customHeight="1" x14ac:dyDescent="0.2">
      <c r="A101" s="49" t="s">
        <v>31</v>
      </c>
      <c r="B101" s="36"/>
      <c r="C101" s="37" t="s">
        <v>17</v>
      </c>
      <c r="D101" s="39" t="s">
        <v>25</v>
      </c>
      <c r="E101" s="37"/>
      <c r="F101" s="38"/>
      <c r="G101" s="38"/>
      <c r="H101" s="39"/>
      <c r="I101" s="53"/>
      <c r="J101" s="43">
        <f t="shared" ref="J101:S101" si="37">J102</f>
        <v>84759.900000000009</v>
      </c>
      <c r="K101" s="43">
        <f t="shared" si="37"/>
        <v>4948.8</v>
      </c>
      <c r="L101" s="43">
        <f t="shared" si="37"/>
        <v>-1900</v>
      </c>
      <c r="M101" s="43">
        <f t="shared" si="37"/>
        <v>0</v>
      </c>
      <c r="N101" s="43">
        <f t="shared" si="37"/>
        <v>82859.900000000009</v>
      </c>
      <c r="O101" s="43">
        <f t="shared" si="37"/>
        <v>4948.8</v>
      </c>
      <c r="P101" s="43">
        <f t="shared" si="37"/>
        <v>109163.70000000001</v>
      </c>
      <c r="Q101" s="43">
        <f t="shared" si="37"/>
        <v>28695.7</v>
      </c>
      <c r="R101" s="43">
        <f t="shared" si="37"/>
        <v>77181.2</v>
      </c>
      <c r="S101" s="43">
        <f t="shared" si="37"/>
        <v>3351.8</v>
      </c>
    </row>
    <row r="102" spans="1:19" s="34" customFormat="1" ht="56.25" x14ac:dyDescent="0.2">
      <c r="A102" s="49" t="s">
        <v>171</v>
      </c>
      <c r="B102" s="36"/>
      <c r="C102" s="37" t="s">
        <v>17</v>
      </c>
      <c r="D102" s="39" t="s">
        <v>25</v>
      </c>
      <c r="E102" s="37" t="s">
        <v>16</v>
      </c>
      <c r="F102" s="38" t="s">
        <v>51</v>
      </c>
      <c r="G102" s="38" t="s">
        <v>14</v>
      </c>
      <c r="H102" s="39" t="s">
        <v>74</v>
      </c>
      <c r="I102" s="53"/>
      <c r="J102" s="43">
        <f t="shared" ref="J102:S102" si="38">J103+J121</f>
        <v>84759.900000000009</v>
      </c>
      <c r="K102" s="43">
        <f t="shared" si="38"/>
        <v>4948.8</v>
      </c>
      <c r="L102" s="43">
        <f t="shared" si="38"/>
        <v>-1900</v>
      </c>
      <c r="M102" s="43">
        <f t="shared" si="38"/>
        <v>0</v>
      </c>
      <c r="N102" s="43">
        <f t="shared" si="38"/>
        <v>82859.900000000009</v>
      </c>
      <c r="O102" s="43">
        <f t="shared" si="38"/>
        <v>4948.8</v>
      </c>
      <c r="P102" s="43">
        <f t="shared" si="38"/>
        <v>109163.70000000001</v>
      </c>
      <c r="Q102" s="43">
        <f t="shared" si="38"/>
        <v>28695.7</v>
      </c>
      <c r="R102" s="43">
        <f t="shared" si="38"/>
        <v>77181.2</v>
      </c>
      <c r="S102" s="43">
        <f t="shared" si="38"/>
        <v>3351.8</v>
      </c>
    </row>
    <row r="103" spans="1:19" s="34" customFormat="1" ht="56.25" x14ac:dyDescent="0.2">
      <c r="A103" s="49" t="s">
        <v>77</v>
      </c>
      <c r="B103" s="36"/>
      <c r="C103" s="37" t="s">
        <v>17</v>
      </c>
      <c r="D103" s="39" t="s">
        <v>25</v>
      </c>
      <c r="E103" s="37" t="s">
        <v>16</v>
      </c>
      <c r="F103" s="38" t="s">
        <v>9</v>
      </c>
      <c r="G103" s="38" t="s">
        <v>14</v>
      </c>
      <c r="H103" s="39" t="s">
        <v>74</v>
      </c>
      <c r="I103" s="53"/>
      <c r="J103" s="43">
        <f t="shared" ref="J103:S103" si="39">J104+J115</f>
        <v>84459.900000000009</v>
      </c>
      <c r="K103" s="43">
        <f t="shared" si="39"/>
        <v>4948.8</v>
      </c>
      <c r="L103" s="43">
        <f>L104+L115</f>
        <v>-1900</v>
      </c>
      <c r="M103" s="43">
        <f>M104+M115</f>
        <v>0</v>
      </c>
      <c r="N103" s="43">
        <f>N104+N115</f>
        <v>82559.900000000009</v>
      </c>
      <c r="O103" s="43">
        <f>O104+O115</f>
        <v>4948.8</v>
      </c>
      <c r="P103" s="43">
        <f t="shared" si="39"/>
        <v>109163.70000000001</v>
      </c>
      <c r="Q103" s="43">
        <f t="shared" si="39"/>
        <v>28695.7</v>
      </c>
      <c r="R103" s="43">
        <f t="shared" si="39"/>
        <v>77181.2</v>
      </c>
      <c r="S103" s="43">
        <f t="shared" si="39"/>
        <v>3351.8</v>
      </c>
    </row>
    <row r="104" spans="1:19" s="34" customFormat="1" ht="79.5" customHeight="1" x14ac:dyDescent="0.2">
      <c r="A104" s="49" t="s">
        <v>78</v>
      </c>
      <c r="B104" s="36"/>
      <c r="C104" s="37" t="s">
        <v>17</v>
      </c>
      <c r="D104" s="39" t="s">
        <v>25</v>
      </c>
      <c r="E104" s="37" t="s">
        <v>16</v>
      </c>
      <c r="F104" s="38" t="s">
        <v>9</v>
      </c>
      <c r="G104" s="38" t="s">
        <v>13</v>
      </c>
      <c r="H104" s="39" t="s">
        <v>74</v>
      </c>
      <c r="I104" s="53"/>
      <c r="J104" s="43">
        <f>J105+J107+J109+J111+J113</f>
        <v>74172.800000000003</v>
      </c>
      <c r="K104" s="43">
        <f t="shared" ref="K104:S104" si="40">K105+K107+K109+K111+K113</f>
        <v>4948.8</v>
      </c>
      <c r="L104" s="43">
        <f t="shared" si="40"/>
        <v>1200</v>
      </c>
      <c r="M104" s="43">
        <f t="shared" si="40"/>
        <v>0</v>
      </c>
      <c r="N104" s="43">
        <f t="shared" si="40"/>
        <v>75372.800000000003</v>
      </c>
      <c r="O104" s="43">
        <f t="shared" si="40"/>
        <v>4948.8</v>
      </c>
      <c r="P104" s="43">
        <f t="shared" si="40"/>
        <v>107284.70000000001</v>
      </c>
      <c r="Q104" s="43">
        <f t="shared" si="40"/>
        <v>28695.7</v>
      </c>
      <c r="R104" s="43">
        <f t="shared" si="40"/>
        <v>75719.5</v>
      </c>
      <c r="S104" s="43">
        <f t="shared" si="40"/>
        <v>3351.8</v>
      </c>
    </row>
    <row r="105" spans="1:19" x14ac:dyDescent="0.2">
      <c r="A105" s="52" t="s">
        <v>430</v>
      </c>
      <c r="B105" s="8"/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79</v>
      </c>
      <c r="I105" s="54"/>
      <c r="J105" s="18">
        <f t="shared" ref="J105:S105" si="41">J106</f>
        <v>47480</v>
      </c>
      <c r="K105" s="18">
        <f t="shared" si="41"/>
        <v>0</v>
      </c>
      <c r="L105" s="18">
        <f t="shared" si="41"/>
        <v>0</v>
      </c>
      <c r="M105" s="18">
        <f t="shared" si="41"/>
        <v>0</v>
      </c>
      <c r="N105" s="18">
        <f t="shared" si="41"/>
        <v>47480</v>
      </c>
      <c r="O105" s="18">
        <f t="shared" si="41"/>
        <v>0</v>
      </c>
      <c r="P105" s="18">
        <f t="shared" si="41"/>
        <v>48000</v>
      </c>
      <c r="Q105" s="18">
        <f t="shared" si="41"/>
        <v>0</v>
      </c>
      <c r="R105" s="18">
        <f t="shared" si="41"/>
        <v>48211.7</v>
      </c>
      <c r="S105" s="18">
        <f t="shared" si="41"/>
        <v>0</v>
      </c>
    </row>
    <row r="106" spans="1:19" ht="37.5" x14ac:dyDescent="0.2">
      <c r="A106" s="4" t="s">
        <v>339</v>
      </c>
      <c r="B106" s="8"/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79</v>
      </c>
      <c r="I106" s="7">
        <v>600</v>
      </c>
      <c r="J106" s="18">
        <f>Пр.9!J102</f>
        <v>47480</v>
      </c>
      <c r="K106" s="18">
        <f>Пр.9!K102</f>
        <v>0</v>
      </c>
      <c r="L106" s="18">
        <f>Пр.9!L102</f>
        <v>0</v>
      </c>
      <c r="M106" s="18">
        <f>Пр.9!M102</f>
        <v>0</v>
      </c>
      <c r="N106" s="18">
        <f>Пр.9!N102</f>
        <v>47480</v>
      </c>
      <c r="O106" s="18">
        <f>Пр.9!O102</f>
        <v>0</v>
      </c>
      <c r="P106" s="18">
        <f>Пр.9!P102</f>
        <v>48000</v>
      </c>
      <c r="Q106" s="18">
        <f>Пр.9!Q102</f>
        <v>0</v>
      </c>
      <c r="R106" s="18">
        <f>Пр.9!R102</f>
        <v>48211.7</v>
      </c>
      <c r="S106" s="18">
        <f>Пр.9!S102</f>
        <v>0</v>
      </c>
    </row>
    <row r="107" spans="1:19" s="277" customFormat="1" ht="75" x14ac:dyDescent="0.2">
      <c r="A107" s="269" t="s">
        <v>507</v>
      </c>
      <c r="B107" s="8"/>
      <c r="C107" s="270" t="s">
        <v>17</v>
      </c>
      <c r="D107" s="271" t="s">
        <v>25</v>
      </c>
      <c r="E107" s="272" t="s">
        <v>16</v>
      </c>
      <c r="F107" s="273" t="s">
        <v>9</v>
      </c>
      <c r="G107" s="273" t="s">
        <v>13</v>
      </c>
      <c r="H107" s="274" t="s">
        <v>414</v>
      </c>
      <c r="I107" s="275"/>
      <c r="J107" s="276">
        <f t="shared" ref="J107:S107" si="42">J108</f>
        <v>18338.099999999999</v>
      </c>
      <c r="K107" s="276">
        <f t="shared" si="42"/>
        <v>0</v>
      </c>
      <c r="L107" s="276">
        <f t="shared" si="42"/>
        <v>1200</v>
      </c>
      <c r="M107" s="276">
        <f t="shared" si="42"/>
        <v>0</v>
      </c>
      <c r="N107" s="276">
        <f t="shared" si="42"/>
        <v>19538.099999999999</v>
      </c>
      <c r="O107" s="276">
        <f t="shared" si="42"/>
        <v>0</v>
      </c>
      <c r="P107" s="276">
        <f t="shared" si="42"/>
        <v>27183.1</v>
      </c>
      <c r="Q107" s="276">
        <f t="shared" si="42"/>
        <v>0</v>
      </c>
      <c r="R107" s="276">
        <f t="shared" si="42"/>
        <v>20750</v>
      </c>
      <c r="S107" s="276">
        <f t="shared" si="42"/>
        <v>0</v>
      </c>
    </row>
    <row r="108" spans="1:19" ht="37.5" x14ac:dyDescent="0.2">
      <c r="A108" s="4" t="s">
        <v>335</v>
      </c>
      <c r="B108" s="8"/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414</v>
      </c>
      <c r="I108" s="7">
        <v>200</v>
      </c>
      <c r="J108" s="18">
        <f>Пр.9!J104</f>
        <v>18338.099999999999</v>
      </c>
      <c r="K108" s="18">
        <f>Пр.9!K104</f>
        <v>0</v>
      </c>
      <c r="L108" s="18">
        <f>Пр.9!L104</f>
        <v>1200</v>
      </c>
      <c r="M108" s="18">
        <f>Пр.9!M104</f>
        <v>0</v>
      </c>
      <c r="N108" s="18">
        <f>Пр.9!N104</f>
        <v>19538.099999999999</v>
      </c>
      <c r="O108" s="18">
        <f>Пр.9!O104</f>
        <v>0</v>
      </c>
      <c r="P108" s="18">
        <f>Пр.9!P104</f>
        <v>27183.1</v>
      </c>
      <c r="Q108" s="18">
        <f>Пр.9!Q104</f>
        <v>0</v>
      </c>
      <c r="R108" s="18">
        <f>Пр.9!R104</f>
        <v>20750</v>
      </c>
      <c r="S108" s="18">
        <f>Пр.9!S104</f>
        <v>0</v>
      </c>
    </row>
    <row r="109" spans="1:19" s="277" customFormat="1" ht="37.5" x14ac:dyDescent="0.2">
      <c r="A109" s="269" t="s">
        <v>431</v>
      </c>
      <c r="B109" s="8"/>
      <c r="C109" s="270" t="s">
        <v>17</v>
      </c>
      <c r="D109" s="271" t="s">
        <v>25</v>
      </c>
      <c r="E109" s="272" t="s">
        <v>16</v>
      </c>
      <c r="F109" s="273" t="s">
        <v>9</v>
      </c>
      <c r="G109" s="273" t="s">
        <v>13</v>
      </c>
      <c r="H109" s="274" t="s">
        <v>146</v>
      </c>
      <c r="I109" s="275"/>
      <c r="J109" s="276">
        <f t="shared" ref="J109:S109" si="43">J110</f>
        <v>500</v>
      </c>
      <c r="K109" s="276">
        <f t="shared" si="43"/>
        <v>0</v>
      </c>
      <c r="L109" s="276">
        <f t="shared" si="43"/>
        <v>0</v>
      </c>
      <c r="M109" s="276">
        <f t="shared" si="43"/>
        <v>0</v>
      </c>
      <c r="N109" s="276">
        <f t="shared" si="43"/>
        <v>500</v>
      </c>
      <c r="O109" s="276">
        <f t="shared" si="43"/>
        <v>0</v>
      </c>
      <c r="P109" s="276">
        <f t="shared" si="43"/>
        <v>500</v>
      </c>
      <c r="Q109" s="276">
        <f t="shared" si="43"/>
        <v>0</v>
      </c>
      <c r="R109" s="276">
        <f t="shared" si="43"/>
        <v>500</v>
      </c>
      <c r="S109" s="276">
        <f t="shared" si="43"/>
        <v>0</v>
      </c>
    </row>
    <row r="110" spans="1:19" ht="37.5" x14ac:dyDescent="0.2">
      <c r="A110" s="4" t="s">
        <v>335</v>
      </c>
      <c r="B110" s="8"/>
      <c r="C110" s="46" t="s">
        <v>17</v>
      </c>
      <c r="D110" s="45" t="s">
        <v>25</v>
      </c>
      <c r="E110" s="5" t="s">
        <v>16</v>
      </c>
      <c r="F110" s="17" t="s">
        <v>9</v>
      </c>
      <c r="G110" s="17" t="s">
        <v>13</v>
      </c>
      <c r="H110" s="6" t="s">
        <v>146</v>
      </c>
      <c r="I110" s="7">
        <v>200</v>
      </c>
      <c r="J110" s="18">
        <f>Пр.9!J106</f>
        <v>500</v>
      </c>
      <c r="K110" s="18">
        <f>Пр.9!K106</f>
        <v>0</v>
      </c>
      <c r="L110" s="18">
        <f>Пр.9!L106</f>
        <v>0</v>
      </c>
      <c r="M110" s="18">
        <f>Пр.9!M106</f>
        <v>0</v>
      </c>
      <c r="N110" s="18">
        <f>Пр.9!N106</f>
        <v>500</v>
      </c>
      <c r="O110" s="18">
        <f>Пр.9!O106</f>
        <v>0</v>
      </c>
      <c r="P110" s="18">
        <f>Пр.9!P106</f>
        <v>500</v>
      </c>
      <c r="Q110" s="18">
        <f>Пр.9!Q106</f>
        <v>0</v>
      </c>
      <c r="R110" s="18">
        <f>Пр.9!R106</f>
        <v>500</v>
      </c>
      <c r="S110" s="18">
        <f>Пр.9!S106</f>
        <v>0</v>
      </c>
    </row>
    <row r="111" spans="1:19" ht="37.5" x14ac:dyDescent="0.2">
      <c r="A111" s="52" t="s">
        <v>661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9</v>
      </c>
      <c r="G111" s="17" t="s">
        <v>13</v>
      </c>
      <c r="H111" s="6" t="s">
        <v>660</v>
      </c>
      <c r="I111" s="54"/>
      <c r="J111" s="18">
        <f t="shared" ref="J111:S111" si="44">J112</f>
        <v>5498.7</v>
      </c>
      <c r="K111" s="18">
        <f t="shared" si="44"/>
        <v>4948.8</v>
      </c>
      <c r="L111" s="18">
        <f t="shared" si="44"/>
        <v>0</v>
      </c>
      <c r="M111" s="18">
        <f t="shared" si="44"/>
        <v>0</v>
      </c>
      <c r="N111" s="18">
        <f t="shared" si="44"/>
        <v>5498.7</v>
      </c>
      <c r="O111" s="18">
        <f t="shared" si="44"/>
        <v>4948.8</v>
      </c>
      <c r="P111" s="18">
        <f t="shared" si="44"/>
        <v>0</v>
      </c>
      <c r="Q111" s="18">
        <f t="shared" si="44"/>
        <v>0</v>
      </c>
      <c r="R111" s="18">
        <f t="shared" si="44"/>
        <v>0</v>
      </c>
      <c r="S111" s="18">
        <f t="shared" si="44"/>
        <v>0</v>
      </c>
    </row>
    <row r="112" spans="1:19" ht="37.5" x14ac:dyDescent="0.2">
      <c r="A112" s="4" t="s">
        <v>335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9</v>
      </c>
      <c r="G112" s="17" t="s">
        <v>13</v>
      </c>
      <c r="H112" s="6" t="s">
        <v>660</v>
      </c>
      <c r="I112" s="7">
        <v>200</v>
      </c>
      <c r="J112" s="18">
        <f>Пр.9!J108</f>
        <v>5498.7</v>
      </c>
      <c r="K112" s="18">
        <f>Пр.9!K108</f>
        <v>4948.8</v>
      </c>
      <c r="L112" s="18">
        <f>Пр.9!L108</f>
        <v>0</v>
      </c>
      <c r="M112" s="18">
        <f>Пр.9!M108</f>
        <v>0</v>
      </c>
      <c r="N112" s="18">
        <f>Пр.9!N108</f>
        <v>5498.7</v>
      </c>
      <c r="O112" s="18">
        <f>Пр.9!O108</f>
        <v>4948.8</v>
      </c>
      <c r="P112" s="18">
        <f>Пр.9!P108</f>
        <v>0</v>
      </c>
      <c r="Q112" s="18">
        <f>Пр.9!Q108</f>
        <v>0</v>
      </c>
      <c r="R112" s="18">
        <f>Пр.9!R108</f>
        <v>0</v>
      </c>
      <c r="S112" s="18">
        <f>Пр.9!S108</f>
        <v>0</v>
      </c>
    </row>
    <row r="113" spans="1:19" s="277" customFormat="1" ht="75" x14ac:dyDescent="0.2">
      <c r="A113" s="278" t="s">
        <v>439</v>
      </c>
      <c r="B113" s="8">
        <v>118</v>
      </c>
      <c r="C113" s="270" t="s">
        <v>17</v>
      </c>
      <c r="D113" s="271" t="s">
        <v>25</v>
      </c>
      <c r="E113" s="272" t="s">
        <v>16</v>
      </c>
      <c r="F113" s="273" t="s">
        <v>9</v>
      </c>
      <c r="G113" s="273" t="s">
        <v>13</v>
      </c>
      <c r="H113" s="274" t="s">
        <v>384</v>
      </c>
      <c r="I113" s="275"/>
      <c r="J113" s="276">
        <f t="shared" ref="J113:S113" si="45">J114</f>
        <v>2356</v>
      </c>
      <c r="K113" s="276">
        <f t="shared" si="45"/>
        <v>0</v>
      </c>
      <c r="L113" s="276">
        <f t="shared" si="45"/>
        <v>0</v>
      </c>
      <c r="M113" s="276">
        <f t="shared" si="45"/>
        <v>0</v>
      </c>
      <c r="N113" s="276">
        <f t="shared" si="45"/>
        <v>2356</v>
      </c>
      <c r="O113" s="276">
        <f t="shared" si="45"/>
        <v>0</v>
      </c>
      <c r="P113" s="276">
        <f t="shared" si="45"/>
        <v>31601.600000000002</v>
      </c>
      <c r="Q113" s="276">
        <f t="shared" si="45"/>
        <v>28695.7</v>
      </c>
      <c r="R113" s="276">
        <f t="shared" si="45"/>
        <v>6257.8</v>
      </c>
      <c r="S113" s="276">
        <f t="shared" si="45"/>
        <v>3351.8</v>
      </c>
    </row>
    <row r="114" spans="1:19" ht="37.5" x14ac:dyDescent="0.2">
      <c r="A114" s="4" t="s">
        <v>335</v>
      </c>
      <c r="B114" s="8">
        <v>118</v>
      </c>
      <c r="C114" s="46" t="s">
        <v>17</v>
      </c>
      <c r="D114" s="45" t="s">
        <v>25</v>
      </c>
      <c r="E114" s="5" t="s">
        <v>16</v>
      </c>
      <c r="F114" s="17" t="s">
        <v>9</v>
      </c>
      <c r="G114" s="17" t="s">
        <v>13</v>
      </c>
      <c r="H114" s="6" t="s">
        <v>384</v>
      </c>
      <c r="I114" s="7">
        <v>200</v>
      </c>
      <c r="J114" s="18">
        <f>Пр.9!J110</f>
        <v>2356</v>
      </c>
      <c r="K114" s="18">
        <f>Пр.9!K110</f>
        <v>0</v>
      </c>
      <c r="L114" s="18">
        <f>Пр.9!L110</f>
        <v>0</v>
      </c>
      <c r="M114" s="18">
        <f>Пр.9!M110</f>
        <v>0</v>
      </c>
      <c r="N114" s="18">
        <f>Пр.9!N110</f>
        <v>2356</v>
      </c>
      <c r="O114" s="18">
        <f>Пр.9!O110</f>
        <v>0</v>
      </c>
      <c r="P114" s="18">
        <f>Пр.9!P110</f>
        <v>31601.600000000002</v>
      </c>
      <c r="Q114" s="18">
        <f>Пр.9!Q110</f>
        <v>28695.7</v>
      </c>
      <c r="R114" s="18">
        <f>Пр.9!R110</f>
        <v>6257.8</v>
      </c>
      <c r="S114" s="18">
        <f>Пр.9!S110</f>
        <v>3351.8</v>
      </c>
    </row>
    <row r="115" spans="1:19" s="34" customFormat="1" ht="37.5" x14ac:dyDescent="0.2">
      <c r="A115" s="49" t="s">
        <v>92</v>
      </c>
      <c r="B115" s="36">
        <v>110</v>
      </c>
      <c r="C115" s="37" t="s">
        <v>17</v>
      </c>
      <c r="D115" s="39" t="s">
        <v>25</v>
      </c>
      <c r="E115" s="37" t="s">
        <v>16</v>
      </c>
      <c r="F115" s="38" t="s">
        <v>9</v>
      </c>
      <c r="G115" s="38" t="s">
        <v>16</v>
      </c>
      <c r="H115" s="39" t="s">
        <v>74</v>
      </c>
      <c r="I115" s="53"/>
      <c r="J115" s="43">
        <f>J116+J119</f>
        <v>10287.1</v>
      </c>
      <c r="K115" s="43">
        <f t="shared" ref="K115:S115" si="46">K116+K119</f>
        <v>0</v>
      </c>
      <c r="L115" s="43">
        <f t="shared" si="46"/>
        <v>-3100</v>
      </c>
      <c r="M115" s="43">
        <f t="shared" si="46"/>
        <v>0</v>
      </c>
      <c r="N115" s="43">
        <f t="shared" si="46"/>
        <v>7187.1</v>
      </c>
      <c r="O115" s="43">
        <f t="shared" si="46"/>
        <v>0</v>
      </c>
      <c r="P115" s="43">
        <f t="shared" si="46"/>
        <v>1879</v>
      </c>
      <c r="Q115" s="43">
        <f t="shared" si="46"/>
        <v>0</v>
      </c>
      <c r="R115" s="43">
        <f t="shared" si="46"/>
        <v>1461.7</v>
      </c>
      <c r="S115" s="43">
        <f t="shared" si="46"/>
        <v>0</v>
      </c>
    </row>
    <row r="116" spans="1:19" s="279" customFormat="1" ht="37.5" x14ac:dyDescent="0.2">
      <c r="A116" s="278" t="s">
        <v>440</v>
      </c>
      <c r="B116" s="8">
        <v>110</v>
      </c>
      <c r="C116" s="270" t="s">
        <v>17</v>
      </c>
      <c r="D116" s="271" t="s">
        <v>25</v>
      </c>
      <c r="E116" s="272" t="s">
        <v>16</v>
      </c>
      <c r="F116" s="273" t="s">
        <v>9</v>
      </c>
      <c r="G116" s="273" t="s">
        <v>16</v>
      </c>
      <c r="H116" s="274" t="s">
        <v>405</v>
      </c>
      <c r="I116" s="275"/>
      <c r="J116" s="276">
        <f>J117+J118</f>
        <v>9000</v>
      </c>
      <c r="K116" s="276">
        <f t="shared" ref="K116:S116" si="47">K117+K118</f>
        <v>0</v>
      </c>
      <c r="L116" s="276">
        <f t="shared" si="47"/>
        <v>-3100</v>
      </c>
      <c r="M116" s="276">
        <f t="shared" si="47"/>
        <v>0</v>
      </c>
      <c r="N116" s="276">
        <f t="shared" si="47"/>
        <v>5900</v>
      </c>
      <c r="O116" s="276">
        <f t="shared" si="47"/>
        <v>0</v>
      </c>
      <c r="P116" s="276">
        <f t="shared" si="47"/>
        <v>0</v>
      </c>
      <c r="Q116" s="276">
        <f t="shared" si="47"/>
        <v>0</v>
      </c>
      <c r="R116" s="276">
        <f t="shared" si="47"/>
        <v>0</v>
      </c>
      <c r="S116" s="276">
        <f t="shared" si="47"/>
        <v>0</v>
      </c>
    </row>
    <row r="117" spans="1:19" ht="37.5" x14ac:dyDescent="0.2">
      <c r="A117" s="4" t="s">
        <v>335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9</v>
      </c>
      <c r="G117" s="17" t="s">
        <v>16</v>
      </c>
      <c r="H117" s="6" t="s">
        <v>405</v>
      </c>
      <c r="I117" s="7">
        <v>200</v>
      </c>
      <c r="J117" s="18">
        <f>Пр.9!J113</f>
        <v>1000</v>
      </c>
      <c r="K117" s="18">
        <f>Пр.9!K113</f>
        <v>0</v>
      </c>
      <c r="L117" s="18">
        <f>Пр.9!L113</f>
        <v>0</v>
      </c>
      <c r="M117" s="18">
        <f>Пр.9!M113</f>
        <v>0</v>
      </c>
      <c r="N117" s="18">
        <f>Пр.9!N113</f>
        <v>1000</v>
      </c>
      <c r="O117" s="18">
        <f>Пр.9!O113</f>
        <v>0</v>
      </c>
      <c r="P117" s="18">
        <f>Пр.9!P113</f>
        <v>0</v>
      </c>
      <c r="Q117" s="18">
        <f>Пр.9!Q113</f>
        <v>0</v>
      </c>
      <c r="R117" s="18">
        <f>Пр.9!R113</f>
        <v>0</v>
      </c>
      <c r="S117" s="18">
        <f>Пр.9!S113</f>
        <v>0</v>
      </c>
    </row>
    <row r="118" spans="1:19" ht="37.5" x14ac:dyDescent="0.2">
      <c r="A118" s="4" t="s">
        <v>337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9</v>
      </c>
      <c r="G118" s="17" t="s">
        <v>16</v>
      </c>
      <c r="H118" s="6" t="s">
        <v>405</v>
      </c>
      <c r="I118" s="7">
        <v>800</v>
      </c>
      <c r="J118" s="18">
        <f>Пр.9!J114</f>
        <v>8000</v>
      </c>
      <c r="K118" s="18">
        <f>Пр.9!K114</f>
        <v>0</v>
      </c>
      <c r="L118" s="18">
        <f>Пр.9!L114</f>
        <v>-3100</v>
      </c>
      <c r="M118" s="18">
        <f>Пр.9!M114</f>
        <v>0</v>
      </c>
      <c r="N118" s="18">
        <f>Пр.9!N114</f>
        <v>4900</v>
      </c>
      <c r="O118" s="18">
        <f>Пр.9!O114</f>
        <v>0</v>
      </c>
      <c r="P118" s="18">
        <f>Пр.9!P114</f>
        <v>0</v>
      </c>
      <c r="Q118" s="18">
        <f>Пр.9!Q114</f>
        <v>0</v>
      </c>
      <c r="R118" s="18">
        <f>Пр.9!R114</f>
        <v>0</v>
      </c>
      <c r="S118" s="18">
        <f>Пр.9!S114</f>
        <v>0</v>
      </c>
    </row>
    <row r="119" spans="1:19" s="34" customFormat="1" ht="56.25" x14ac:dyDescent="0.2">
      <c r="A119" s="52" t="s">
        <v>438</v>
      </c>
      <c r="B119" s="8">
        <v>110</v>
      </c>
      <c r="C119" s="46" t="s">
        <v>17</v>
      </c>
      <c r="D119" s="45" t="s">
        <v>25</v>
      </c>
      <c r="E119" s="5" t="s">
        <v>16</v>
      </c>
      <c r="F119" s="17" t="s">
        <v>9</v>
      </c>
      <c r="G119" s="17" t="s">
        <v>16</v>
      </c>
      <c r="H119" s="6" t="s">
        <v>344</v>
      </c>
      <c r="I119" s="54"/>
      <c r="J119" s="18">
        <f t="shared" ref="J119:S119" si="48">J120</f>
        <v>1287.0999999999999</v>
      </c>
      <c r="K119" s="18">
        <f t="shared" si="48"/>
        <v>0</v>
      </c>
      <c r="L119" s="18">
        <f t="shared" si="48"/>
        <v>0</v>
      </c>
      <c r="M119" s="18">
        <f t="shared" si="48"/>
        <v>0</v>
      </c>
      <c r="N119" s="18">
        <f t="shared" si="48"/>
        <v>1287.0999999999999</v>
      </c>
      <c r="O119" s="18">
        <f t="shared" si="48"/>
        <v>0</v>
      </c>
      <c r="P119" s="18">
        <f t="shared" si="48"/>
        <v>1879</v>
      </c>
      <c r="Q119" s="18">
        <f t="shared" si="48"/>
        <v>0</v>
      </c>
      <c r="R119" s="18">
        <f t="shared" si="48"/>
        <v>1461.7</v>
      </c>
      <c r="S119" s="18">
        <f t="shared" si="48"/>
        <v>0</v>
      </c>
    </row>
    <row r="120" spans="1:19" ht="37.5" x14ac:dyDescent="0.2">
      <c r="A120" s="4" t="s">
        <v>339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9</v>
      </c>
      <c r="G120" s="17" t="s">
        <v>16</v>
      </c>
      <c r="H120" s="6" t="s">
        <v>344</v>
      </c>
      <c r="I120" s="7">
        <v>600</v>
      </c>
      <c r="J120" s="18">
        <f>Пр.9!J116</f>
        <v>1287.0999999999999</v>
      </c>
      <c r="K120" s="18">
        <f>Пр.9!K116</f>
        <v>0</v>
      </c>
      <c r="L120" s="18">
        <f>Пр.9!L116</f>
        <v>0</v>
      </c>
      <c r="M120" s="18">
        <f>Пр.9!M116</f>
        <v>0</v>
      </c>
      <c r="N120" s="18">
        <f>Пр.9!N116</f>
        <v>1287.0999999999999</v>
      </c>
      <c r="O120" s="18">
        <f>Пр.9!O116</f>
        <v>0</v>
      </c>
      <c r="P120" s="18">
        <f>Пр.9!P116</f>
        <v>1879</v>
      </c>
      <c r="Q120" s="18">
        <f>Пр.9!Q116</f>
        <v>0</v>
      </c>
      <c r="R120" s="18">
        <f>Пр.9!R116</f>
        <v>1461.7</v>
      </c>
      <c r="S120" s="18">
        <f>Пр.9!S116</f>
        <v>0</v>
      </c>
    </row>
    <row r="121" spans="1:19" ht="37.5" x14ac:dyDescent="0.2">
      <c r="A121" s="49" t="s">
        <v>80</v>
      </c>
      <c r="B121" s="36"/>
      <c r="C121" s="41" t="s">
        <v>17</v>
      </c>
      <c r="D121" s="42" t="s">
        <v>25</v>
      </c>
      <c r="E121" s="37" t="s">
        <v>16</v>
      </c>
      <c r="F121" s="38" t="s">
        <v>10</v>
      </c>
      <c r="G121" s="38" t="s">
        <v>14</v>
      </c>
      <c r="H121" s="39" t="s">
        <v>74</v>
      </c>
      <c r="I121" s="54"/>
      <c r="J121" s="43">
        <f t="shared" ref="J121:S123" si="49">J122</f>
        <v>300</v>
      </c>
      <c r="K121" s="43">
        <f t="shared" si="49"/>
        <v>0</v>
      </c>
      <c r="L121" s="43">
        <f t="shared" si="49"/>
        <v>0</v>
      </c>
      <c r="M121" s="43">
        <f t="shared" si="49"/>
        <v>0</v>
      </c>
      <c r="N121" s="43">
        <f t="shared" si="49"/>
        <v>300</v>
      </c>
      <c r="O121" s="43">
        <f t="shared" si="49"/>
        <v>0</v>
      </c>
      <c r="P121" s="43">
        <f t="shared" si="49"/>
        <v>0</v>
      </c>
      <c r="Q121" s="43">
        <f t="shared" si="49"/>
        <v>0</v>
      </c>
      <c r="R121" s="43">
        <f t="shared" si="49"/>
        <v>0</v>
      </c>
      <c r="S121" s="43">
        <f t="shared" si="49"/>
        <v>0</v>
      </c>
    </row>
    <row r="122" spans="1:19" s="34" customFormat="1" ht="75" x14ac:dyDescent="0.2">
      <c r="A122" s="49" t="s">
        <v>441</v>
      </c>
      <c r="B122" s="36"/>
      <c r="C122" s="41" t="s">
        <v>17</v>
      </c>
      <c r="D122" s="42" t="s">
        <v>25</v>
      </c>
      <c r="E122" s="37" t="s">
        <v>16</v>
      </c>
      <c r="F122" s="38" t="s">
        <v>10</v>
      </c>
      <c r="G122" s="38" t="s">
        <v>13</v>
      </c>
      <c r="H122" s="39" t="s">
        <v>74</v>
      </c>
      <c r="I122" s="53"/>
      <c r="J122" s="43">
        <f t="shared" si="49"/>
        <v>300</v>
      </c>
      <c r="K122" s="43">
        <f t="shared" si="49"/>
        <v>0</v>
      </c>
      <c r="L122" s="43">
        <f t="shared" si="49"/>
        <v>0</v>
      </c>
      <c r="M122" s="43">
        <f t="shared" si="49"/>
        <v>0</v>
      </c>
      <c r="N122" s="43">
        <f t="shared" si="49"/>
        <v>300</v>
      </c>
      <c r="O122" s="43">
        <f t="shared" si="49"/>
        <v>0</v>
      </c>
      <c r="P122" s="43">
        <f t="shared" si="49"/>
        <v>0</v>
      </c>
      <c r="Q122" s="43">
        <f t="shared" si="49"/>
        <v>0</v>
      </c>
      <c r="R122" s="43">
        <f t="shared" si="49"/>
        <v>0</v>
      </c>
      <c r="S122" s="43">
        <f t="shared" si="49"/>
        <v>0</v>
      </c>
    </row>
    <row r="123" spans="1:19" s="277" customFormat="1" ht="37.5" x14ac:dyDescent="0.2">
      <c r="A123" s="278" t="s">
        <v>166</v>
      </c>
      <c r="B123" s="8"/>
      <c r="C123" s="270" t="s">
        <v>17</v>
      </c>
      <c r="D123" s="271" t="s">
        <v>25</v>
      </c>
      <c r="E123" s="272" t="s">
        <v>16</v>
      </c>
      <c r="F123" s="273" t="s">
        <v>10</v>
      </c>
      <c r="G123" s="273" t="s">
        <v>13</v>
      </c>
      <c r="H123" s="274" t="s">
        <v>81</v>
      </c>
      <c r="I123" s="275"/>
      <c r="J123" s="276">
        <f t="shared" si="49"/>
        <v>300</v>
      </c>
      <c r="K123" s="276">
        <f t="shared" si="49"/>
        <v>0</v>
      </c>
      <c r="L123" s="276">
        <f t="shared" si="49"/>
        <v>0</v>
      </c>
      <c r="M123" s="276">
        <f t="shared" si="49"/>
        <v>0</v>
      </c>
      <c r="N123" s="276">
        <f t="shared" si="49"/>
        <v>300</v>
      </c>
      <c r="O123" s="276">
        <f t="shared" si="49"/>
        <v>0</v>
      </c>
      <c r="P123" s="276">
        <f t="shared" si="49"/>
        <v>0</v>
      </c>
      <c r="Q123" s="276">
        <f t="shared" si="49"/>
        <v>0</v>
      </c>
      <c r="R123" s="276">
        <f t="shared" si="49"/>
        <v>0</v>
      </c>
      <c r="S123" s="276">
        <f t="shared" si="49"/>
        <v>0</v>
      </c>
    </row>
    <row r="124" spans="1:19" ht="37.5" x14ac:dyDescent="0.2">
      <c r="A124" s="4" t="s">
        <v>335</v>
      </c>
      <c r="B124" s="8"/>
      <c r="C124" s="46" t="s">
        <v>17</v>
      </c>
      <c r="D124" s="45" t="s">
        <v>25</v>
      </c>
      <c r="E124" s="5" t="s">
        <v>16</v>
      </c>
      <c r="F124" s="17" t="s">
        <v>10</v>
      </c>
      <c r="G124" s="17" t="s">
        <v>13</v>
      </c>
      <c r="H124" s="6" t="s">
        <v>81</v>
      </c>
      <c r="I124" s="7">
        <v>200</v>
      </c>
      <c r="J124" s="18">
        <f>Пр.9!J120</f>
        <v>300</v>
      </c>
      <c r="K124" s="18">
        <f>Пр.9!K120</f>
        <v>0</v>
      </c>
      <c r="L124" s="18">
        <f>Пр.9!L120</f>
        <v>0</v>
      </c>
      <c r="M124" s="18">
        <f>Пр.9!M120</f>
        <v>0</v>
      </c>
      <c r="N124" s="18">
        <f>Пр.9!N120</f>
        <v>300</v>
      </c>
      <c r="O124" s="18">
        <f>Пр.9!O120</f>
        <v>0</v>
      </c>
      <c r="P124" s="18">
        <f>Пр.9!P120</f>
        <v>0</v>
      </c>
      <c r="Q124" s="18">
        <f>Пр.9!Q120</f>
        <v>0</v>
      </c>
      <c r="R124" s="18">
        <f>Пр.9!R120</f>
        <v>0</v>
      </c>
      <c r="S124" s="18">
        <f>Пр.9!S120</f>
        <v>0</v>
      </c>
    </row>
    <row r="125" spans="1:19" ht="29.25" customHeight="1" x14ac:dyDescent="0.2">
      <c r="A125" s="49" t="s">
        <v>32</v>
      </c>
      <c r="B125" s="36"/>
      <c r="C125" s="37" t="s">
        <v>17</v>
      </c>
      <c r="D125" s="39" t="s">
        <v>33</v>
      </c>
      <c r="E125" s="37"/>
      <c r="F125" s="38"/>
      <c r="G125" s="38"/>
      <c r="H125" s="39"/>
      <c r="I125" s="53"/>
      <c r="J125" s="43">
        <f t="shared" ref="J125:S125" si="50">J126+J133</f>
        <v>4350</v>
      </c>
      <c r="K125" s="43">
        <f t="shared" si="50"/>
        <v>0</v>
      </c>
      <c r="L125" s="43">
        <f>L126+L133</f>
        <v>366</v>
      </c>
      <c r="M125" s="43">
        <f>M126+M133</f>
        <v>0</v>
      </c>
      <c r="N125" s="43">
        <f>N126+N133</f>
        <v>4716</v>
      </c>
      <c r="O125" s="43">
        <f>O126+O133</f>
        <v>0</v>
      </c>
      <c r="P125" s="43">
        <f t="shared" si="50"/>
        <v>1400</v>
      </c>
      <c r="Q125" s="43">
        <f t="shared" si="50"/>
        <v>0</v>
      </c>
      <c r="R125" s="43">
        <f t="shared" si="50"/>
        <v>1400</v>
      </c>
      <c r="S125" s="43">
        <f t="shared" si="50"/>
        <v>0</v>
      </c>
    </row>
    <row r="126" spans="1:19" ht="56.25" x14ac:dyDescent="0.2">
      <c r="A126" s="49" t="s">
        <v>631</v>
      </c>
      <c r="B126" s="55"/>
      <c r="C126" s="51" t="s">
        <v>17</v>
      </c>
      <c r="D126" s="39" t="s">
        <v>33</v>
      </c>
      <c r="E126" s="37" t="s">
        <v>19</v>
      </c>
      <c r="F126" s="38" t="s">
        <v>51</v>
      </c>
      <c r="G126" s="38" t="s">
        <v>14</v>
      </c>
      <c r="H126" s="39" t="s">
        <v>74</v>
      </c>
      <c r="I126" s="54"/>
      <c r="J126" s="43">
        <f>J127+J130</f>
        <v>100</v>
      </c>
      <c r="K126" s="43">
        <f t="shared" ref="K126:S126" si="51">K127+K130</f>
        <v>0</v>
      </c>
      <c r="L126" s="43">
        <f t="shared" si="51"/>
        <v>0</v>
      </c>
      <c r="M126" s="43">
        <f t="shared" si="51"/>
        <v>0</v>
      </c>
      <c r="N126" s="43">
        <f t="shared" si="51"/>
        <v>100</v>
      </c>
      <c r="O126" s="43">
        <f t="shared" si="51"/>
        <v>0</v>
      </c>
      <c r="P126" s="43">
        <f t="shared" si="51"/>
        <v>100</v>
      </c>
      <c r="Q126" s="43">
        <f t="shared" si="51"/>
        <v>0</v>
      </c>
      <c r="R126" s="43">
        <f t="shared" si="51"/>
        <v>100</v>
      </c>
      <c r="S126" s="43">
        <f t="shared" si="51"/>
        <v>0</v>
      </c>
    </row>
    <row r="127" spans="1:19" s="34" customFormat="1" ht="56.25" x14ac:dyDescent="0.2">
      <c r="A127" s="49" t="s">
        <v>549</v>
      </c>
      <c r="B127" s="36">
        <v>110</v>
      </c>
      <c r="C127" s="41" t="s">
        <v>17</v>
      </c>
      <c r="D127" s="42" t="s">
        <v>33</v>
      </c>
      <c r="E127" s="37" t="s">
        <v>19</v>
      </c>
      <c r="F127" s="38" t="s">
        <v>51</v>
      </c>
      <c r="G127" s="38" t="s">
        <v>38</v>
      </c>
      <c r="H127" s="39" t="s">
        <v>74</v>
      </c>
      <c r="I127" s="53"/>
      <c r="J127" s="43">
        <f>J128</f>
        <v>100</v>
      </c>
      <c r="K127" s="43">
        <f t="shared" ref="K127:S127" si="52">K128</f>
        <v>0</v>
      </c>
      <c r="L127" s="43">
        <f t="shared" si="52"/>
        <v>-100</v>
      </c>
      <c r="M127" s="43">
        <f t="shared" si="52"/>
        <v>0</v>
      </c>
      <c r="N127" s="43">
        <f t="shared" si="52"/>
        <v>0</v>
      </c>
      <c r="O127" s="43">
        <f t="shared" si="52"/>
        <v>0</v>
      </c>
      <c r="P127" s="43">
        <f t="shared" si="52"/>
        <v>0</v>
      </c>
      <c r="Q127" s="43">
        <f t="shared" si="52"/>
        <v>0</v>
      </c>
      <c r="R127" s="43">
        <f t="shared" si="52"/>
        <v>0</v>
      </c>
      <c r="S127" s="43">
        <f t="shared" si="52"/>
        <v>0</v>
      </c>
    </row>
    <row r="128" spans="1:19" ht="37.5" x14ac:dyDescent="0.2">
      <c r="A128" s="14" t="s">
        <v>550</v>
      </c>
      <c r="B128" s="8">
        <v>110</v>
      </c>
      <c r="C128" s="46" t="s">
        <v>17</v>
      </c>
      <c r="D128" s="45" t="s">
        <v>33</v>
      </c>
      <c r="E128" s="5" t="s">
        <v>19</v>
      </c>
      <c r="F128" s="17" t="s">
        <v>51</v>
      </c>
      <c r="G128" s="17" t="s">
        <v>38</v>
      </c>
      <c r="H128" s="6" t="s">
        <v>548</v>
      </c>
      <c r="I128" s="53"/>
      <c r="J128" s="18">
        <f t="shared" ref="J128:S128" si="53">J129</f>
        <v>100</v>
      </c>
      <c r="K128" s="18">
        <f t="shared" si="53"/>
        <v>0</v>
      </c>
      <c r="L128" s="18">
        <f t="shared" si="53"/>
        <v>-100</v>
      </c>
      <c r="M128" s="18">
        <f t="shared" si="53"/>
        <v>0</v>
      </c>
      <c r="N128" s="18">
        <f t="shared" si="53"/>
        <v>0</v>
      </c>
      <c r="O128" s="18">
        <f t="shared" si="53"/>
        <v>0</v>
      </c>
      <c r="P128" s="18">
        <f t="shared" si="53"/>
        <v>0</v>
      </c>
      <c r="Q128" s="18">
        <f t="shared" si="53"/>
        <v>0</v>
      </c>
      <c r="R128" s="18">
        <f t="shared" si="53"/>
        <v>0</v>
      </c>
      <c r="S128" s="18">
        <f t="shared" si="53"/>
        <v>0</v>
      </c>
    </row>
    <row r="129" spans="1:19" x14ac:dyDescent="0.2">
      <c r="A129" s="2" t="s">
        <v>340</v>
      </c>
      <c r="B129" s="8">
        <v>110</v>
      </c>
      <c r="C129" s="46" t="s">
        <v>17</v>
      </c>
      <c r="D129" s="45" t="s">
        <v>33</v>
      </c>
      <c r="E129" s="5" t="s">
        <v>19</v>
      </c>
      <c r="F129" s="17" t="s">
        <v>51</v>
      </c>
      <c r="G129" s="17" t="s">
        <v>38</v>
      </c>
      <c r="H129" s="6" t="s">
        <v>548</v>
      </c>
      <c r="I129" s="7">
        <v>800</v>
      </c>
      <c r="J129" s="18">
        <f>Пр.9!J125</f>
        <v>100</v>
      </c>
      <c r="K129" s="18">
        <f>Пр.9!K125</f>
        <v>0</v>
      </c>
      <c r="L129" s="18">
        <f>Пр.9!L125</f>
        <v>-100</v>
      </c>
      <c r="M129" s="18">
        <f>Пр.9!M125</f>
        <v>0</v>
      </c>
      <c r="N129" s="18">
        <f>Пр.9!N125</f>
        <v>0</v>
      </c>
      <c r="O129" s="18">
        <f>Пр.9!O125</f>
        <v>0</v>
      </c>
      <c r="P129" s="18">
        <f>Пр.9!P125</f>
        <v>0</v>
      </c>
      <c r="Q129" s="18">
        <f>Пр.9!Q125</f>
        <v>0</v>
      </c>
      <c r="R129" s="18">
        <f>Пр.9!R125</f>
        <v>0</v>
      </c>
      <c r="S129" s="18">
        <f>Пр.9!S125</f>
        <v>0</v>
      </c>
    </row>
    <row r="130" spans="1:19" s="34" customFormat="1" ht="75" x14ac:dyDescent="0.2">
      <c r="A130" s="402" t="s">
        <v>740</v>
      </c>
      <c r="B130" s="403">
        <v>110</v>
      </c>
      <c r="C130" s="404" t="s">
        <v>17</v>
      </c>
      <c r="D130" s="405" t="s">
        <v>33</v>
      </c>
      <c r="E130" s="406" t="s">
        <v>19</v>
      </c>
      <c r="F130" s="407" t="s">
        <v>51</v>
      </c>
      <c r="G130" s="407" t="s">
        <v>19</v>
      </c>
      <c r="H130" s="408" t="s">
        <v>74</v>
      </c>
      <c r="I130" s="401"/>
      <c r="J130" s="409">
        <f>J131</f>
        <v>0</v>
      </c>
      <c r="K130" s="409">
        <f t="shared" ref="K130:S130" si="54">K131</f>
        <v>0</v>
      </c>
      <c r="L130" s="409">
        <f t="shared" si="54"/>
        <v>100</v>
      </c>
      <c r="M130" s="409">
        <f t="shared" si="54"/>
        <v>0</v>
      </c>
      <c r="N130" s="409">
        <f t="shared" si="54"/>
        <v>100</v>
      </c>
      <c r="O130" s="409">
        <f t="shared" si="54"/>
        <v>0</v>
      </c>
      <c r="P130" s="409">
        <f t="shared" si="54"/>
        <v>100</v>
      </c>
      <c r="Q130" s="409">
        <f t="shared" si="54"/>
        <v>0</v>
      </c>
      <c r="R130" s="409">
        <f t="shared" si="54"/>
        <v>100</v>
      </c>
      <c r="S130" s="409">
        <f t="shared" si="54"/>
        <v>0</v>
      </c>
    </row>
    <row r="131" spans="1:19" ht="56.25" x14ac:dyDescent="0.2">
      <c r="A131" s="397" t="s">
        <v>739</v>
      </c>
      <c r="B131" s="398">
        <v>110</v>
      </c>
      <c r="C131" s="399" t="s">
        <v>17</v>
      </c>
      <c r="D131" s="400" t="s">
        <v>33</v>
      </c>
      <c r="E131" s="388" t="s">
        <v>19</v>
      </c>
      <c r="F131" s="389" t="s">
        <v>51</v>
      </c>
      <c r="G131" s="389" t="s">
        <v>19</v>
      </c>
      <c r="H131" s="387" t="s">
        <v>741</v>
      </c>
      <c r="I131" s="401"/>
      <c r="J131" s="393">
        <f>J132</f>
        <v>0</v>
      </c>
      <c r="K131" s="393">
        <f>K132</f>
        <v>0</v>
      </c>
      <c r="L131" s="394">
        <f>L132</f>
        <v>100</v>
      </c>
      <c r="M131" s="394">
        <f>M132</f>
        <v>0</v>
      </c>
      <c r="N131" s="393">
        <f>J131+L131</f>
        <v>100</v>
      </c>
      <c r="O131" s="393">
        <f>K131+M131</f>
        <v>0</v>
      </c>
      <c r="P131" s="393">
        <f>P132</f>
        <v>100</v>
      </c>
      <c r="Q131" s="393">
        <f>Q132</f>
        <v>0</v>
      </c>
      <c r="R131" s="393">
        <f>R132</f>
        <v>100</v>
      </c>
      <c r="S131" s="393">
        <f>S132</f>
        <v>0</v>
      </c>
    </row>
    <row r="132" spans="1:19" ht="37.5" x14ac:dyDescent="0.2">
      <c r="A132" s="4" t="s">
        <v>335</v>
      </c>
      <c r="B132" s="398">
        <v>110</v>
      </c>
      <c r="C132" s="399" t="s">
        <v>17</v>
      </c>
      <c r="D132" s="400" t="s">
        <v>33</v>
      </c>
      <c r="E132" s="388" t="s">
        <v>19</v>
      </c>
      <c r="F132" s="389" t="s">
        <v>51</v>
      </c>
      <c r="G132" s="389" t="s">
        <v>19</v>
      </c>
      <c r="H132" s="387" t="s">
        <v>741</v>
      </c>
      <c r="I132" s="7">
        <v>200</v>
      </c>
      <c r="J132" s="393">
        <f>Пр.9!J128</f>
        <v>0</v>
      </c>
      <c r="K132" s="393">
        <f>Пр.9!K128</f>
        <v>0</v>
      </c>
      <c r="L132" s="393">
        <f>Пр.9!L128</f>
        <v>100</v>
      </c>
      <c r="M132" s="393">
        <f>Пр.9!M128</f>
        <v>0</v>
      </c>
      <c r="N132" s="393">
        <f>Пр.9!N128</f>
        <v>100</v>
      </c>
      <c r="O132" s="393">
        <f>Пр.9!O128</f>
        <v>0</v>
      </c>
      <c r="P132" s="393">
        <f>Пр.9!P128</f>
        <v>100</v>
      </c>
      <c r="Q132" s="393">
        <f>Пр.9!Q128</f>
        <v>0</v>
      </c>
      <c r="R132" s="393">
        <f>Пр.9!R128</f>
        <v>100</v>
      </c>
      <c r="S132" s="393">
        <f>Пр.9!S128</f>
        <v>0</v>
      </c>
    </row>
    <row r="133" spans="1:19" s="34" customFormat="1" ht="24" customHeight="1" x14ac:dyDescent="0.2">
      <c r="A133" s="35" t="s">
        <v>55</v>
      </c>
      <c r="B133" s="50"/>
      <c r="C133" s="51" t="s">
        <v>17</v>
      </c>
      <c r="D133" s="39" t="s">
        <v>33</v>
      </c>
      <c r="E133" s="37" t="s">
        <v>56</v>
      </c>
      <c r="F133" s="38" t="s">
        <v>51</v>
      </c>
      <c r="G133" s="38" t="s">
        <v>14</v>
      </c>
      <c r="H133" s="39" t="s">
        <v>74</v>
      </c>
      <c r="I133" s="7"/>
      <c r="J133" s="43">
        <f t="shared" ref="J133:S136" si="55">J134</f>
        <v>4250</v>
      </c>
      <c r="K133" s="43">
        <f t="shared" si="55"/>
        <v>0</v>
      </c>
      <c r="L133" s="43">
        <f t="shared" si="55"/>
        <v>366</v>
      </c>
      <c r="M133" s="43">
        <f t="shared" si="55"/>
        <v>0</v>
      </c>
      <c r="N133" s="43">
        <f t="shared" si="55"/>
        <v>4616</v>
      </c>
      <c r="O133" s="43">
        <f t="shared" si="55"/>
        <v>0</v>
      </c>
      <c r="P133" s="43">
        <f t="shared" si="55"/>
        <v>1300</v>
      </c>
      <c r="Q133" s="43">
        <f t="shared" si="55"/>
        <v>0</v>
      </c>
      <c r="R133" s="43">
        <f t="shared" si="55"/>
        <v>1300</v>
      </c>
      <c r="S133" s="43">
        <f t="shared" si="55"/>
        <v>0</v>
      </c>
    </row>
    <row r="134" spans="1:19" s="34" customFormat="1" ht="24" customHeight="1" x14ac:dyDescent="0.2">
      <c r="A134" s="35" t="s">
        <v>57</v>
      </c>
      <c r="B134" s="50"/>
      <c r="C134" s="51" t="s">
        <v>17</v>
      </c>
      <c r="D134" s="39" t="s">
        <v>33</v>
      </c>
      <c r="E134" s="37" t="s">
        <v>56</v>
      </c>
      <c r="F134" s="38" t="s">
        <v>58</v>
      </c>
      <c r="G134" s="38" t="s">
        <v>14</v>
      </c>
      <c r="H134" s="39" t="s">
        <v>74</v>
      </c>
      <c r="I134" s="7"/>
      <c r="J134" s="43">
        <f t="shared" si="55"/>
        <v>4250</v>
      </c>
      <c r="K134" s="43">
        <f t="shared" si="55"/>
        <v>0</v>
      </c>
      <c r="L134" s="43">
        <f t="shared" si="55"/>
        <v>366</v>
      </c>
      <c r="M134" s="43">
        <f t="shared" si="55"/>
        <v>0</v>
      </c>
      <c r="N134" s="43">
        <f t="shared" si="55"/>
        <v>4616</v>
      </c>
      <c r="O134" s="43">
        <f t="shared" si="55"/>
        <v>0</v>
      </c>
      <c r="P134" s="43">
        <f t="shared" si="55"/>
        <v>1300</v>
      </c>
      <c r="Q134" s="43">
        <f t="shared" si="55"/>
        <v>0</v>
      </c>
      <c r="R134" s="43">
        <f t="shared" si="55"/>
        <v>1300</v>
      </c>
      <c r="S134" s="43">
        <f t="shared" si="55"/>
        <v>0</v>
      </c>
    </row>
    <row r="135" spans="1:19" s="34" customFormat="1" ht="25.5" customHeight="1" x14ac:dyDescent="0.2">
      <c r="A135" s="35" t="s">
        <v>57</v>
      </c>
      <c r="B135" s="50"/>
      <c r="C135" s="51" t="s">
        <v>17</v>
      </c>
      <c r="D135" s="39" t="s">
        <v>33</v>
      </c>
      <c r="E135" s="37" t="s">
        <v>56</v>
      </c>
      <c r="F135" s="38" t="s">
        <v>58</v>
      </c>
      <c r="G135" s="38" t="s">
        <v>13</v>
      </c>
      <c r="H135" s="39" t="s">
        <v>74</v>
      </c>
      <c r="I135" s="40"/>
      <c r="J135" s="43">
        <f t="shared" ref="J135:S135" si="56">J136+J138</f>
        <v>4250</v>
      </c>
      <c r="K135" s="43">
        <f t="shared" si="56"/>
        <v>0</v>
      </c>
      <c r="L135" s="43">
        <f>L136+L138</f>
        <v>366</v>
      </c>
      <c r="M135" s="43">
        <f>M136+M138</f>
        <v>0</v>
      </c>
      <c r="N135" s="43">
        <f>N136+N138</f>
        <v>4616</v>
      </c>
      <c r="O135" s="43">
        <f>O136+O138</f>
        <v>0</v>
      </c>
      <c r="P135" s="43">
        <f t="shared" si="56"/>
        <v>1300</v>
      </c>
      <c r="Q135" s="43">
        <f t="shared" si="56"/>
        <v>0</v>
      </c>
      <c r="R135" s="43">
        <f t="shared" si="56"/>
        <v>1300</v>
      </c>
      <c r="S135" s="43">
        <f t="shared" si="56"/>
        <v>0</v>
      </c>
    </row>
    <row r="136" spans="1:19" ht="37.5" x14ac:dyDescent="0.2">
      <c r="A136" s="4" t="s">
        <v>564</v>
      </c>
      <c r="B136" s="8"/>
      <c r="C136" s="46" t="s">
        <v>17</v>
      </c>
      <c r="D136" s="45" t="s">
        <v>33</v>
      </c>
      <c r="E136" s="5" t="s">
        <v>56</v>
      </c>
      <c r="F136" s="17" t="s">
        <v>58</v>
      </c>
      <c r="G136" s="17" t="s">
        <v>13</v>
      </c>
      <c r="H136" s="6" t="s">
        <v>127</v>
      </c>
      <c r="I136" s="7"/>
      <c r="J136" s="18">
        <f t="shared" si="55"/>
        <v>3950</v>
      </c>
      <c r="K136" s="18">
        <f t="shared" si="55"/>
        <v>0</v>
      </c>
      <c r="L136" s="18">
        <f t="shared" si="55"/>
        <v>366</v>
      </c>
      <c r="M136" s="18">
        <f t="shared" si="55"/>
        <v>0</v>
      </c>
      <c r="N136" s="18">
        <f t="shared" si="55"/>
        <v>4316</v>
      </c>
      <c r="O136" s="18">
        <f t="shared" si="55"/>
        <v>0</v>
      </c>
      <c r="P136" s="18">
        <f t="shared" si="55"/>
        <v>1300</v>
      </c>
      <c r="Q136" s="18">
        <f t="shared" si="55"/>
        <v>0</v>
      </c>
      <c r="R136" s="18">
        <f t="shared" si="55"/>
        <v>1300</v>
      </c>
      <c r="S136" s="18">
        <f t="shared" si="55"/>
        <v>0</v>
      </c>
    </row>
    <row r="137" spans="1:19" ht="37.5" x14ac:dyDescent="0.2">
      <c r="A137" s="4" t="s">
        <v>335</v>
      </c>
      <c r="B137" s="8"/>
      <c r="C137" s="46" t="s">
        <v>17</v>
      </c>
      <c r="D137" s="45" t="s">
        <v>33</v>
      </c>
      <c r="E137" s="5" t="s">
        <v>56</v>
      </c>
      <c r="F137" s="17" t="s">
        <v>58</v>
      </c>
      <c r="G137" s="17" t="s">
        <v>13</v>
      </c>
      <c r="H137" s="6" t="s">
        <v>127</v>
      </c>
      <c r="I137" s="7">
        <v>200</v>
      </c>
      <c r="J137" s="18">
        <f>Пр.9!J133</f>
        <v>3950</v>
      </c>
      <c r="K137" s="18">
        <f>Пр.9!K133</f>
        <v>0</v>
      </c>
      <c r="L137" s="18">
        <f>Пр.9!L133</f>
        <v>366</v>
      </c>
      <c r="M137" s="18">
        <f>Пр.9!M133</f>
        <v>0</v>
      </c>
      <c r="N137" s="18">
        <f>Пр.9!N133</f>
        <v>4316</v>
      </c>
      <c r="O137" s="18">
        <f>Пр.9!O133</f>
        <v>0</v>
      </c>
      <c r="P137" s="18">
        <f>Пр.9!P133</f>
        <v>1300</v>
      </c>
      <c r="Q137" s="18">
        <f>Пр.9!Q133</f>
        <v>0</v>
      </c>
      <c r="R137" s="18">
        <f>Пр.9!R133</f>
        <v>1300</v>
      </c>
      <c r="S137" s="18">
        <f>Пр.9!S133</f>
        <v>0</v>
      </c>
    </row>
    <row r="138" spans="1:19" ht="168.75" x14ac:dyDescent="0.2">
      <c r="A138" s="4" t="s">
        <v>443</v>
      </c>
      <c r="B138" s="8">
        <v>110</v>
      </c>
      <c r="C138" s="48" t="s">
        <v>17</v>
      </c>
      <c r="D138" s="6" t="s">
        <v>33</v>
      </c>
      <c r="E138" s="5" t="s">
        <v>56</v>
      </c>
      <c r="F138" s="17" t="s">
        <v>58</v>
      </c>
      <c r="G138" s="17" t="s">
        <v>13</v>
      </c>
      <c r="H138" s="6" t="s">
        <v>442</v>
      </c>
      <c r="I138" s="7"/>
      <c r="J138" s="18">
        <f t="shared" ref="J138:S138" si="57">J139</f>
        <v>300</v>
      </c>
      <c r="K138" s="18">
        <f t="shared" si="57"/>
        <v>0</v>
      </c>
      <c r="L138" s="18">
        <f t="shared" si="57"/>
        <v>0</v>
      </c>
      <c r="M138" s="18">
        <f t="shared" si="57"/>
        <v>0</v>
      </c>
      <c r="N138" s="18">
        <f t="shared" si="57"/>
        <v>300</v>
      </c>
      <c r="O138" s="18">
        <f t="shared" si="57"/>
        <v>0</v>
      </c>
      <c r="P138" s="18">
        <f t="shared" si="57"/>
        <v>0</v>
      </c>
      <c r="Q138" s="18">
        <f t="shared" si="57"/>
        <v>0</v>
      </c>
      <c r="R138" s="18">
        <f t="shared" si="57"/>
        <v>0</v>
      </c>
      <c r="S138" s="18">
        <f t="shared" si="57"/>
        <v>0</v>
      </c>
    </row>
    <row r="139" spans="1:19" ht="37.5" x14ac:dyDescent="0.2">
      <c r="A139" s="4" t="s">
        <v>335</v>
      </c>
      <c r="B139" s="8">
        <v>110</v>
      </c>
      <c r="C139" s="48" t="s">
        <v>17</v>
      </c>
      <c r="D139" s="6" t="s">
        <v>33</v>
      </c>
      <c r="E139" s="5" t="s">
        <v>56</v>
      </c>
      <c r="F139" s="17" t="s">
        <v>58</v>
      </c>
      <c r="G139" s="17" t="s">
        <v>13</v>
      </c>
      <c r="H139" s="6" t="s">
        <v>442</v>
      </c>
      <c r="I139" s="7">
        <v>200</v>
      </c>
      <c r="J139" s="18">
        <f>Пр.9!J135</f>
        <v>300</v>
      </c>
      <c r="K139" s="18">
        <f>Пр.9!K135</f>
        <v>0</v>
      </c>
      <c r="L139" s="18">
        <f>Пр.9!L135</f>
        <v>0</v>
      </c>
      <c r="M139" s="18">
        <f>Пр.9!M135</f>
        <v>0</v>
      </c>
      <c r="N139" s="18">
        <f>Пр.9!N135</f>
        <v>300</v>
      </c>
      <c r="O139" s="18">
        <f>Пр.9!O135</f>
        <v>0</v>
      </c>
      <c r="P139" s="18">
        <f>Пр.9!P135</f>
        <v>0</v>
      </c>
      <c r="Q139" s="18">
        <f>Пр.9!Q135</f>
        <v>0</v>
      </c>
      <c r="R139" s="18">
        <f>Пр.9!R135</f>
        <v>0</v>
      </c>
      <c r="S139" s="18">
        <f>Пр.9!S135</f>
        <v>0</v>
      </c>
    </row>
    <row r="140" spans="1:19" s="34" customFormat="1" ht="25.5" customHeight="1" x14ac:dyDescent="0.2">
      <c r="A140" s="60" t="s">
        <v>34</v>
      </c>
      <c r="B140" s="50"/>
      <c r="C140" s="37" t="s">
        <v>35</v>
      </c>
      <c r="D140" s="39" t="s">
        <v>14</v>
      </c>
      <c r="E140" s="37"/>
      <c r="F140" s="38"/>
      <c r="G140" s="38"/>
      <c r="H140" s="39"/>
      <c r="I140" s="55"/>
      <c r="J140" s="43">
        <f t="shared" ref="J140:S140" si="58">J141+J169+J195+J243</f>
        <v>353368.6</v>
      </c>
      <c r="K140" s="43">
        <f t="shared" si="58"/>
        <v>210055.3</v>
      </c>
      <c r="L140" s="43">
        <f t="shared" si="58"/>
        <v>4312.3999999999996</v>
      </c>
      <c r="M140" s="43">
        <f t="shared" si="58"/>
        <v>0</v>
      </c>
      <c r="N140" s="43">
        <f t="shared" si="58"/>
        <v>357681</v>
      </c>
      <c r="O140" s="43">
        <f t="shared" si="58"/>
        <v>210055.3</v>
      </c>
      <c r="P140" s="43">
        <f t="shared" si="58"/>
        <v>122457.29999999999</v>
      </c>
      <c r="Q140" s="43">
        <f t="shared" si="58"/>
        <v>35932</v>
      </c>
      <c r="R140" s="43">
        <f t="shared" si="58"/>
        <v>593985.69999999995</v>
      </c>
      <c r="S140" s="43">
        <f t="shared" si="58"/>
        <v>489504.89999999997</v>
      </c>
    </row>
    <row r="141" spans="1:19" s="34" customFormat="1" ht="25.5" customHeight="1" x14ac:dyDescent="0.2">
      <c r="A141" s="60" t="s">
        <v>36</v>
      </c>
      <c r="B141" s="50"/>
      <c r="C141" s="51" t="s">
        <v>35</v>
      </c>
      <c r="D141" s="39" t="s">
        <v>13</v>
      </c>
      <c r="E141" s="37"/>
      <c r="F141" s="38"/>
      <c r="G141" s="38"/>
      <c r="H141" s="39"/>
      <c r="I141" s="55"/>
      <c r="J141" s="43">
        <f t="shared" ref="J141:S141" si="59">J142+J149+J160</f>
        <v>13589.199999999999</v>
      </c>
      <c r="K141" s="43">
        <f t="shared" si="59"/>
        <v>170</v>
      </c>
      <c r="L141" s="43">
        <f>L142+L149+L160</f>
        <v>0</v>
      </c>
      <c r="M141" s="43">
        <f>M142+M149+M160</f>
        <v>0</v>
      </c>
      <c r="N141" s="43">
        <f>N142+N149+N160</f>
        <v>13589.199999999999</v>
      </c>
      <c r="O141" s="43">
        <f>O142+O149+O160</f>
        <v>170</v>
      </c>
      <c r="P141" s="43">
        <f t="shared" si="59"/>
        <v>13155.1</v>
      </c>
      <c r="Q141" s="43">
        <f t="shared" si="59"/>
        <v>0</v>
      </c>
      <c r="R141" s="43">
        <f t="shared" si="59"/>
        <v>527243.6</v>
      </c>
      <c r="S141" s="43">
        <f t="shared" si="59"/>
        <v>489504.89999999997</v>
      </c>
    </row>
    <row r="142" spans="1:19" s="34" customFormat="1" ht="93.75" x14ac:dyDescent="0.2">
      <c r="A142" s="244" t="s">
        <v>412</v>
      </c>
      <c r="B142" s="36">
        <v>110</v>
      </c>
      <c r="C142" s="41" t="s">
        <v>35</v>
      </c>
      <c r="D142" s="42" t="s">
        <v>13</v>
      </c>
      <c r="E142" s="37" t="s">
        <v>13</v>
      </c>
      <c r="F142" s="38" t="s">
        <v>51</v>
      </c>
      <c r="G142" s="38" t="s">
        <v>14</v>
      </c>
      <c r="H142" s="39" t="s">
        <v>74</v>
      </c>
      <c r="I142" s="40"/>
      <c r="J142" s="43">
        <f t="shared" ref="J142:S142" si="60">J143</f>
        <v>536.79999999999995</v>
      </c>
      <c r="K142" s="43">
        <f t="shared" si="60"/>
        <v>170</v>
      </c>
      <c r="L142" s="43">
        <f t="shared" si="60"/>
        <v>0</v>
      </c>
      <c r="M142" s="43">
        <f t="shared" si="60"/>
        <v>0</v>
      </c>
      <c r="N142" s="43">
        <f t="shared" si="60"/>
        <v>536.79999999999995</v>
      </c>
      <c r="O142" s="43">
        <f t="shared" si="60"/>
        <v>170</v>
      </c>
      <c r="P142" s="43">
        <f t="shared" si="60"/>
        <v>0</v>
      </c>
      <c r="Q142" s="43">
        <f t="shared" si="60"/>
        <v>0</v>
      </c>
      <c r="R142" s="43">
        <f t="shared" si="60"/>
        <v>0</v>
      </c>
      <c r="S142" s="43">
        <f t="shared" si="60"/>
        <v>0</v>
      </c>
    </row>
    <row r="143" spans="1:19" s="34" customFormat="1" ht="56.25" x14ac:dyDescent="0.2">
      <c r="A143" s="35" t="s">
        <v>169</v>
      </c>
      <c r="B143" s="36">
        <v>110</v>
      </c>
      <c r="C143" s="41" t="s">
        <v>35</v>
      </c>
      <c r="D143" s="42" t="s">
        <v>13</v>
      </c>
      <c r="E143" s="37" t="s">
        <v>13</v>
      </c>
      <c r="F143" s="38" t="s">
        <v>9</v>
      </c>
      <c r="G143" s="38" t="s">
        <v>14</v>
      </c>
      <c r="H143" s="39" t="s">
        <v>74</v>
      </c>
      <c r="I143" s="40"/>
      <c r="J143" s="43">
        <f t="shared" ref="J143:S143" si="61">J144</f>
        <v>536.79999999999995</v>
      </c>
      <c r="K143" s="43">
        <f t="shared" si="61"/>
        <v>170</v>
      </c>
      <c r="L143" s="43">
        <f t="shared" si="61"/>
        <v>0</v>
      </c>
      <c r="M143" s="43">
        <f t="shared" si="61"/>
        <v>0</v>
      </c>
      <c r="N143" s="43">
        <f t="shared" si="61"/>
        <v>536.79999999999995</v>
      </c>
      <c r="O143" s="43">
        <f t="shared" si="61"/>
        <v>170</v>
      </c>
      <c r="P143" s="43">
        <f t="shared" si="61"/>
        <v>0</v>
      </c>
      <c r="Q143" s="43">
        <f t="shared" si="61"/>
        <v>0</v>
      </c>
      <c r="R143" s="43">
        <f t="shared" si="61"/>
        <v>0</v>
      </c>
      <c r="S143" s="43">
        <f t="shared" si="61"/>
        <v>0</v>
      </c>
    </row>
    <row r="144" spans="1:19" s="34" customFormat="1" ht="75" x14ac:dyDescent="0.2">
      <c r="A144" s="35" t="s">
        <v>388</v>
      </c>
      <c r="B144" s="36">
        <v>110</v>
      </c>
      <c r="C144" s="41" t="s">
        <v>35</v>
      </c>
      <c r="D144" s="42" t="s">
        <v>13</v>
      </c>
      <c r="E144" s="37" t="s">
        <v>13</v>
      </c>
      <c r="F144" s="38" t="s">
        <v>9</v>
      </c>
      <c r="G144" s="38" t="s">
        <v>13</v>
      </c>
      <c r="H144" s="39" t="s">
        <v>74</v>
      </c>
      <c r="I144" s="40"/>
      <c r="J144" s="43">
        <f>J145+J147</f>
        <v>536.79999999999995</v>
      </c>
      <c r="K144" s="43">
        <f t="shared" ref="K144:S144" si="62">K145+K147</f>
        <v>170</v>
      </c>
      <c r="L144" s="43">
        <f t="shared" si="62"/>
        <v>0</v>
      </c>
      <c r="M144" s="43">
        <f t="shared" si="62"/>
        <v>0</v>
      </c>
      <c r="N144" s="43">
        <f t="shared" si="62"/>
        <v>536.79999999999995</v>
      </c>
      <c r="O144" s="43">
        <f t="shared" si="62"/>
        <v>170</v>
      </c>
      <c r="P144" s="43">
        <f t="shared" si="62"/>
        <v>0</v>
      </c>
      <c r="Q144" s="43">
        <f t="shared" si="62"/>
        <v>0</v>
      </c>
      <c r="R144" s="43">
        <f t="shared" si="62"/>
        <v>0</v>
      </c>
      <c r="S144" s="43">
        <f t="shared" si="62"/>
        <v>0</v>
      </c>
    </row>
    <row r="145" spans="1:19" ht="56.25" x14ac:dyDescent="0.2">
      <c r="A145" s="4" t="s">
        <v>727</v>
      </c>
      <c r="B145" s="8">
        <v>110</v>
      </c>
      <c r="C145" s="46" t="s">
        <v>35</v>
      </c>
      <c r="D145" s="45" t="s">
        <v>13</v>
      </c>
      <c r="E145" s="5" t="s">
        <v>13</v>
      </c>
      <c r="F145" s="17" t="s">
        <v>9</v>
      </c>
      <c r="G145" s="17" t="s">
        <v>13</v>
      </c>
      <c r="H145" s="6" t="s">
        <v>726</v>
      </c>
      <c r="I145" s="7"/>
      <c r="J145" s="18">
        <f t="shared" ref="J145:S145" si="63">J146</f>
        <v>198</v>
      </c>
      <c r="K145" s="18">
        <f t="shared" si="63"/>
        <v>0</v>
      </c>
      <c r="L145" s="367">
        <f t="shared" si="63"/>
        <v>0</v>
      </c>
      <c r="M145" s="18">
        <f t="shared" si="63"/>
        <v>0</v>
      </c>
      <c r="N145" s="18">
        <f>J145+L145</f>
        <v>198</v>
      </c>
      <c r="O145" s="18">
        <f>K145+M145</f>
        <v>0</v>
      </c>
      <c r="P145" s="18">
        <f t="shared" si="63"/>
        <v>0</v>
      </c>
      <c r="Q145" s="18">
        <f t="shared" si="63"/>
        <v>0</v>
      </c>
      <c r="R145" s="18">
        <f t="shared" si="63"/>
        <v>0</v>
      </c>
      <c r="S145" s="18">
        <f t="shared" si="63"/>
        <v>0</v>
      </c>
    </row>
    <row r="146" spans="1:19" ht="37.5" x14ac:dyDescent="0.2">
      <c r="A146" s="4" t="s">
        <v>335</v>
      </c>
      <c r="B146" s="8">
        <v>110</v>
      </c>
      <c r="C146" s="46" t="s">
        <v>35</v>
      </c>
      <c r="D146" s="45" t="s">
        <v>13</v>
      </c>
      <c r="E146" s="5" t="s">
        <v>13</v>
      </c>
      <c r="F146" s="17" t="s">
        <v>9</v>
      </c>
      <c r="G146" s="17" t="s">
        <v>13</v>
      </c>
      <c r="H146" s="6" t="s">
        <v>726</v>
      </c>
      <c r="I146" s="7">
        <v>200</v>
      </c>
      <c r="J146" s="18">
        <f>Пр.9!J142</f>
        <v>198</v>
      </c>
      <c r="K146" s="18">
        <f>Пр.9!K142</f>
        <v>0</v>
      </c>
      <c r="L146" s="18">
        <f>Пр.9!L142</f>
        <v>0</v>
      </c>
      <c r="M146" s="18">
        <f>Пр.9!M142</f>
        <v>0</v>
      </c>
      <c r="N146" s="18">
        <f>Пр.9!N142</f>
        <v>198</v>
      </c>
      <c r="O146" s="18">
        <f>Пр.9!O142</f>
        <v>0</v>
      </c>
      <c r="P146" s="18">
        <f>Пр.9!P142</f>
        <v>0</v>
      </c>
      <c r="Q146" s="18">
        <f>Пр.9!Q142</f>
        <v>0</v>
      </c>
      <c r="R146" s="18">
        <f>Пр.9!R142</f>
        <v>0</v>
      </c>
      <c r="S146" s="18">
        <f>Пр.9!S142</f>
        <v>0</v>
      </c>
    </row>
    <row r="147" spans="1:19" s="34" customFormat="1" ht="56.25" x14ac:dyDescent="0.2">
      <c r="A147" s="52" t="s">
        <v>444</v>
      </c>
      <c r="B147" s="8">
        <v>110</v>
      </c>
      <c r="C147" s="5" t="s">
        <v>35</v>
      </c>
      <c r="D147" s="45" t="s">
        <v>13</v>
      </c>
      <c r="E147" s="5" t="s">
        <v>13</v>
      </c>
      <c r="F147" s="17" t="s">
        <v>9</v>
      </c>
      <c r="G147" s="17" t="s">
        <v>13</v>
      </c>
      <c r="H147" s="6" t="s">
        <v>387</v>
      </c>
      <c r="I147" s="44"/>
      <c r="J147" s="18">
        <f t="shared" ref="J147:S147" si="64">J148</f>
        <v>338.8</v>
      </c>
      <c r="K147" s="18">
        <f t="shared" si="64"/>
        <v>170</v>
      </c>
      <c r="L147" s="18">
        <f t="shared" si="64"/>
        <v>0</v>
      </c>
      <c r="M147" s="18">
        <f t="shared" si="64"/>
        <v>0</v>
      </c>
      <c r="N147" s="18">
        <f t="shared" si="64"/>
        <v>338.8</v>
      </c>
      <c r="O147" s="18">
        <f t="shared" si="64"/>
        <v>170</v>
      </c>
      <c r="P147" s="18">
        <f t="shared" si="64"/>
        <v>0</v>
      </c>
      <c r="Q147" s="18">
        <f t="shared" si="64"/>
        <v>0</v>
      </c>
      <c r="R147" s="18">
        <f t="shared" si="64"/>
        <v>0</v>
      </c>
      <c r="S147" s="18">
        <f t="shared" si="64"/>
        <v>0</v>
      </c>
    </row>
    <row r="148" spans="1:19" s="34" customFormat="1" x14ac:dyDescent="0.2">
      <c r="A148" s="4" t="s">
        <v>340</v>
      </c>
      <c r="B148" s="8">
        <v>110</v>
      </c>
      <c r="C148" s="46" t="s">
        <v>35</v>
      </c>
      <c r="D148" s="6" t="s">
        <v>13</v>
      </c>
      <c r="E148" s="5" t="s">
        <v>13</v>
      </c>
      <c r="F148" s="17" t="s">
        <v>9</v>
      </c>
      <c r="G148" s="17" t="s">
        <v>13</v>
      </c>
      <c r="H148" s="6" t="s">
        <v>387</v>
      </c>
      <c r="I148" s="7">
        <v>800</v>
      </c>
      <c r="J148" s="18">
        <f>Пр.9!J144</f>
        <v>338.8</v>
      </c>
      <c r="K148" s="18">
        <f>Пр.9!K144</f>
        <v>170</v>
      </c>
      <c r="L148" s="18">
        <f>Пр.9!L144</f>
        <v>0</v>
      </c>
      <c r="M148" s="18">
        <f>Пр.9!M144</f>
        <v>0</v>
      </c>
      <c r="N148" s="18">
        <f>Пр.9!N144</f>
        <v>338.8</v>
      </c>
      <c r="O148" s="18">
        <f>Пр.9!O144</f>
        <v>170</v>
      </c>
      <c r="P148" s="18">
        <f>Пр.9!P144</f>
        <v>0</v>
      </c>
      <c r="Q148" s="18">
        <f>Пр.9!Q144</f>
        <v>0</v>
      </c>
      <c r="R148" s="18">
        <f>Пр.9!R144</f>
        <v>0</v>
      </c>
      <c r="S148" s="18">
        <f>Пр.9!S144</f>
        <v>0</v>
      </c>
    </row>
    <row r="149" spans="1:19" s="34" customFormat="1" ht="56.25" x14ac:dyDescent="0.2">
      <c r="A149" s="49" t="s">
        <v>403</v>
      </c>
      <c r="B149" s="36">
        <v>110</v>
      </c>
      <c r="C149" s="41" t="s">
        <v>35</v>
      </c>
      <c r="D149" s="42" t="s">
        <v>13</v>
      </c>
      <c r="E149" s="37" t="s">
        <v>38</v>
      </c>
      <c r="F149" s="38" t="s">
        <v>51</v>
      </c>
      <c r="G149" s="38" t="s">
        <v>14</v>
      </c>
      <c r="H149" s="39" t="s">
        <v>74</v>
      </c>
      <c r="I149" s="40"/>
      <c r="J149" s="43">
        <f>J150+J153</f>
        <v>1000</v>
      </c>
      <c r="K149" s="43">
        <f t="shared" ref="K149:S149" si="65">K150+K153</f>
        <v>0</v>
      </c>
      <c r="L149" s="43">
        <f t="shared" si="65"/>
        <v>0</v>
      </c>
      <c r="M149" s="43">
        <f t="shared" si="65"/>
        <v>0</v>
      </c>
      <c r="N149" s="43">
        <f t="shared" si="65"/>
        <v>1000</v>
      </c>
      <c r="O149" s="43">
        <f t="shared" si="65"/>
        <v>0</v>
      </c>
      <c r="P149" s="43">
        <f t="shared" si="65"/>
        <v>1788.9</v>
      </c>
      <c r="Q149" s="43">
        <f t="shared" si="65"/>
        <v>0</v>
      </c>
      <c r="R149" s="43">
        <f t="shared" si="65"/>
        <v>516489.6</v>
      </c>
      <c r="S149" s="43">
        <f t="shared" si="65"/>
        <v>489504.89999999997</v>
      </c>
    </row>
    <row r="150" spans="1:19" s="34" customFormat="1" ht="37.5" x14ac:dyDescent="0.2">
      <c r="A150" s="35" t="s">
        <v>676</v>
      </c>
      <c r="B150" s="36">
        <v>110</v>
      </c>
      <c r="C150" s="41" t="s">
        <v>35</v>
      </c>
      <c r="D150" s="42" t="s">
        <v>13</v>
      </c>
      <c r="E150" s="37" t="s">
        <v>38</v>
      </c>
      <c r="F150" s="38" t="s">
        <v>51</v>
      </c>
      <c r="G150" s="38" t="s">
        <v>38</v>
      </c>
      <c r="H150" s="39" t="s">
        <v>74</v>
      </c>
      <c r="I150" s="40"/>
      <c r="J150" s="43">
        <f>J151</f>
        <v>1000</v>
      </c>
      <c r="K150" s="43">
        <f t="shared" ref="K150:S150" si="66">K151</f>
        <v>0</v>
      </c>
      <c r="L150" s="43">
        <f t="shared" si="66"/>
        <v>0</v>
      </c>
      <c r="M150" s="43">
        <f t="shared" si="66"/>
        <v>0</v>
      </c>
      <c r="N150" s="43">
        <f t="shared" si="66"/>
        <v>1000</v>
      </c>
      <c r="O150" s="43">
        <f t="shared" si="66"/>
        <v>0</v>
      </c>
      <c r="P150" s="43">
        <f t="shared" si="66"/>
        <v>0</v>
      </c>
      <c r="Q150" s="43">
        <f t="shared" si="66"/>
        <v>0</v>
      </c>
      <c r="R150" s="43">
        <f t="shared" si="66"/>
        <v>0</v>
      </c>
      <c r="S150" s="43">
        <f t="shared" si="66"/>
        <v>0</v>
      </c>
    </row>
    <row r="151" spans="1:19" s="34" customFormat="1" ht="56.25" x14ac:dyDescent="0.2">
      <c r="A151" s="4" t="s">
        <v>678</v>
      </c>
      <c r="B151" s="8">
        <v>110</v>
      </c>
      <c r="C151" s="5" t="s">
        <v>35</v>
      </c>
      <c r="D151" s="45" t="s">
        <v>13</v>
      </c>
      <c r="E151" s="5" t="s">
        <v>38</v>
      </c>
      <c r="F151" s="17" t="s">
        <v>51</v>
      </c>
      <c r="G151" s="17" t="s">
        <v>38</v>
      </c>
      <c r="H151" s="6" t="s">
        <v>677</v>
      </c>
      <c r="I151" s="44"/>
      <c r="J151" s="18">
        <f t="shared" ref="J151:S151" si="67">J152</f>
        <v>1000</v>
      </c>
      <c r="K151" s="18">
        <f t="shared" si="67"/>
        <v>0</v>
      </c>
      <c r="L151" s="367">
        <f t="shared" si="67"/>
        <v>0</v>
      </c>
      <c r="M151" s="18">
        <f t="shared" si="67"/>
        <v>0</v>
      </c>
      <c r="N151" s="18">
        <f>J151+L151</f>
        <v>1000</v>
      </c>
      <c r="O151" s="18">
        <f>K151+M151</f>
        <v>0</v>
      </c>
      <c r="P151" s="18">
        <f t="shared" si="67"/>
        <v>0</v>
      </c>
      <c r="Q151" s="18">
        <f t="shared" si="67"/>
        <v>0</v>
      </c>
      <c r="R151" s="18">
        <f t="shared" si="67"/>
        <v>0</v>
      </c>
      <c r="S151" s="18">
        <f t="shared" si="67"/>
        <v>0</v>
      </c>
    </row>
    <row r="152" spans="1:19" s="34" customFormat="1" ht="37.5" x14ac:dyDescent="0.2">
      <c r="A152" s="4" t="s">
        <v>337</v>
      </c>
      <c r="B152" s="8">
        <v>110</v>
      </c>
      <c r="C152" s="46" t="s">
        <v>35</v>
      </c>
      <c r="D152" s="6" t="s">
        <v>13</v>
      </c>
      <c r="E152" s="5" t="s">
        <v>38</v>
      </c>
      <c r="F152" s="17" t="s">
        <v>51</v>
      </c>
      <c r="G152" s="17" t="s">
        <v>38</v>
      </c>
      <c r="H152" s="6" t="s">
        <v>677</v>
      </c>
      <c r="I152" s="7">
        <v>400</v>
      </c>
      <c r="J152" s="18">
        <f>Пр.9!J148</f>
        <v>1000</v>
      </c>
      <c r="K152" s="18">
        <f>Пр.9!K148</f>
        <v>0</v>
      </c>
      <c r="L152" s="18">
        <f>Пр.9!L148</f>
        <v>0</v>
      </c>
      <c r="M152" s="18">
        <f>Пр.9!M148</f>
        <v>0</v>
      </c>
      <c r="N152" s="18">
        <f>Пр.9!N148</f>
        <v>1000</v>
      </c>
      <c r="O152" s="18">
        <f>Пр.9!O148</f>
        <v>0</v>
      </c>
      <c r="P152" s="18">
        <f>Пр.9!P148</f>
        <v>0</v>
      </c>
      <c r="Q152" s="18">
        <f>Пр.9!Q148</f>
        <v>0</v>
      </c>
      <c r="R152" s="18">
        <f>Пр.9!R148</f>
        <v>0</v>
      </c>
      <c r="S152" s="18">
        <f>Пр.9!S148</f>
        <v>0</v>
      </c>
    </row>
    <row r="153" spans="1:19" s="34" customFormat="1" ht="56.25" x14ac:dyDescent="0.2">
      <c r="A153" s="35" t="s">
        <v>490</v>
      </c>
      <c r="B153" s="36">
        <v>110</v>
      </c>
      <c r="C153" s="41" t="s">
        <v>35</v>
      </c>
      <c r="D153" s="42" t="s">
        <v>13</v>
      </c>
      <c r="E153" s="37" t="s">
        <v>38</v>
      </c>
      <c r="F153" s="38" t="s">
        <v>51</v>
      </c>
      <c r="G153" s="38" t="s">
        <v>489</v>
      </c>
      <c r="H153" s="39" t="s">
        <v>74</v>
      </c>
      <c r="I153" s="40"/>
      <c r="J153" s="43">
        <f>J154+J156+J158</f>
        <v>0</v>
      </c>
      <c r="K153" s="43">
        <f t="shared" ref="K153:S153" si="68">K154+K156+K158</f>
        <v>0</v>
      </c>
      <c r="L153" s="43">
        <f t="shared" si="68"/>
        <v>0</v>
      </c>
      <c r="M153" s="43">
        <f t="shared" si="68"/>
        <v>0</v>
      </c>
      <c r="N153" s="43">
        <f t="shared" si="68"/>
        <v>0</v>
      </c>
      <c r="O153" s="43">
        <f t="shared" si="68"/>
        <v>0</v>
      </c>
      <c r="P153" s="43">
        <f t="shared" si="68"/>
        <v>1788.9</v>
      </c>
      <c r="Q153" s="43">
        <f t="shared" si="68"/>
        <v>0</v>
      </c>
      <c r="R153" s="43">
        <f t="shared" si="68"/>
        <v>516489.6</v>
      </c>
      <c r="S153" s="43">
        <f t="shared" si="68"/>
        <v>489504.89999999997</v>
      </c>
    </row>
    <row r="154" spans="1:19" s="34" customFormat="1" ht="37.5" x14ac:dyDescent="0.2">
      <c r="A154" s="52" t="s">
        <v>488</v>
      </c>
      <c r="B154" s="8">
        <v>110</v>
      </c>
      <c r="C154" s="5" t="s">
        <v>35</v>
      </c>
      <c r="D154" s="45" t="s">
        <v>13</v>
      </c>
      <c r="E154" s="5" t="s">
        <v>38</v>
      </c>
      <c r="F154" s="17" t="s">
        <v>51</v>
      </c>
      <c r="G154" s="17" t="s">
        <v>489</v>
      </c>
      <c r="H154" s="6" t="s">
        <v>721</v>
      </c>
      <c r="I154" s="44"/>
      <c r="J154" s="18">
        <f>J155</f>
        <v>0</v>
      </c>
      <c r="K154" s="18">
        <f>K155</f>
        <v>0</v>
      </c>
      <c r="L154" s="367">
        <f>L155</f>
        <v>0</v>
      </c>
      <c r="M154" s="18">
        <f>M155</f>
        <v>0</v>
      </c>
      <c r="N154" s="18">
        <f t="shared" ref="N154:O156" si="69">J154+L154</f>
        <v>0</v>
      </c>
      <c r="O154" s="18">
        <f t="shared" si="69"/>
        <v>0</v>
      </c>
      <c r="P154" s="18">
        <f>P155</f>
        <v>0</v>
      </c>
      <c r="Q154" s="18">
        <f>Q155</f>
        <v>0</v>
      </c>
      <c r="R154" s="18">
        <f>R155</f>
        <v>294916.09999999998</v>
      </c>
      <c r="S154" s="18">
        <f>S155</f>
        <v>294916.09999999998</v>
      </c>
    </row>
    <row r="155" spans="1:19" s="34" customFormat="1" ht="37.5" x14ac:dyDescent="0.2">
      <c r="A155" s="4" t="s">
        <v>337</v>
      </c>
      <c r="B155" s="8">
        <v>110</v>
      </c>
      <c r="C155" s="46" t="s">
        <v>35</v>
      </c>
      <c r="D155" s="6" t="s">
        <v>13</v>
      </c>
      <c r="E155" s="5" t="s">
        <v>38</v>
      </c>
      <c r="F155" s="17" t="s">
        <v>51</v>
      </c>
      <c r="G155" s="17" t="s">
        <v>489</v>
      </c>
      <c r="H155" s="6" t="s">
        <v>721</v>
      </c>
      <c r="I155" s="7">
        <v>400</v>
      </c>
      <c r="J155" s="18">
        <f>Пр.9!J151</f>
        <v>0</v>
      </c>
      <c r="K155" s="18">
        <f>Пр.9!K151</f>
        <v>0</v>
      </c>
      <c r="L155" s="18">
        <f>Пр.9!L151</f>
        <v>0</v>
      </c>
      <c r="M155" s="18">
        <f>Пр.9!M151</f>
        <v>0</v>
      </c>
      <c r="N155" s="18">
        <f>Пр.9!N151</f>
        <v>0</v>
      </c>
      <c r="O155" s="18">
        <f>Пр.9!O151</f>
        <v>0</v>
      </c>
      <c r="P155" s="18">
        <f>Пр.9!P151</f>
        <v>0</v>
      </c>
      <c r="Q155" s="18">
        <f>Пр.9!Q151</f>
        <v>0</v>
      </c>
      <c r="R155" s="18">
        <f>Пр.9!R151</f>
        <v>294916.09999999998</v>
      </c>
      <c r="S155" s="18">
        <f>Пр.9!S151</f>
        <v>294916.09999999998</v>
      </c>
    </row>
    <row r="156" spans="1:19" s="34" customFormat="1" ht="37.5" x14ac:dyDescent="0.2">
      <c r="A156" s="52" t="s">
        <v>488</v>
      </c>
      <c r="B156" s="8">
        <v>110</v>
      </c>
      <c r="C156" s="5" t="s">
        <v>35</v>
      </c>
      <c r="D156" s="45" t="s">
        <v>13</v>
      </c>
      <c r="E156" s="5" t="s">
        <v>38</v>
      </c>
      <c r="F156" s="17" t="s">
        <v>51</v>
      </c>
      <c r="G156" s="17" t="s">
        <v>489</v>
      </c>
      <c r="H156" s="6" t="s">
        <v>722</v>
      </c>
      <c r="I156" s="44"/>
      <c r="J156" s="18">
        <f>J157</f>
        <v>0</v>
      </c>
      <c r="K156" s="18">
        <f>K157</f>
        <v>0</v>
      </c>
      <c r="L156" s="367">
        <f>L157</f>
        <v>0</v>
      </c>
      <c r="M156" s="18">
        <f>M157</f>
        <v>0</v>
      </c>
      <c r="N156" s="18">
        <f t="shared" si="69"/>
        <v>0</v>
      </c>
      <c r="O156" s="18">
        <f t="shared" si="69"/>
        <v>0</v>
      </c>
      <c r="P156" s="18">
        <f>P157</f>
        <v>0</v>
      </c>
      <c r="Q156" s="18">
        <f>Q157</f>
        <v>0</v>
      </c>
      <c r="R156" s="18">
        <f>R157</f>
        <v>194588.79999999999</v>
      </c>
      <c r="S156" s="18">
        <f>S157</f>
        <v>194588.79999999999</v>
      </c>
    </row>
    <row r="157" spans="1:19" s="34" customFormat="1" ht="37.5" x14ac:dyDescent="0.2">
      <c r="A157" s="4" t="s">
        <v>337</v>
      </c>
      <c r="B157" s="8">
        <v>110</v>
      </c>
      <c r="C157" s="46" t="s">
        <v>35</v>
      </c>
      <c r="D157" s="6" t="s">
        <v>13</v>
      </c>
      <c r="E157" s="5" t="s">
        <v>38</v>
      </c>
      <c r="F157" s="17" t="s">
        <v>51</v>
      </c>
      <c r="G157" s="17" t="s">
        <v>489</v>
      </c>
      <c r="H157" s="6" t="s">
        <v>722</v>
      </c>
      <c r="I157" s="7">
        <v>400</v>
      </c>
      <c r="J157" s="18">
        <f>Пр.9!J153</f>
        <v>0</v>
      </c>
      <c r="K157" s="18">
        <f>Пр.9!K153</f>
        <v>0</v>
      </c>
      <c r="L157" s="18">
        <f>Пр.9!L153</f>
        <v>0</v>
      </c>
      <c r="M157" s="18">
        <f>Пр.9!M153</f>
        <v>0</v>
      </c>
      <c r="N157" s="18">
        <f>Пр.9!N153</f>
        <v>0</v>
      </c>
      <c r="O157" s="18">
        <f>Пр.9!O153</f>
        <v>0</v>
      </c>
      <c r="P157" s="18">
        <f>Пр.9!P153</f>
        <v>0</v>
      </c>
      <c r="Q157" s="18">
        <f>Пр.9!Q153</f>
        <v>0</v>
      </c>
      <c r="R157" s="18">
        <f>Пр.9!R153</f>
        <v>194588.79999999999</v>
      </c>
      <c r="S157" s="18">
        <f>Пр.9!S153</f>
        <v>194588.79999999999</v>
      </c>
    </row>
    <row r="158" spans="1:19" s="34" customFormat="1" ht="37.5" x14ac:dyDescent="0.2">
      <c r="A158" s="52" t="s">
        <v>488</v>
      </c>
      <c r="B158" s="8">
        <v>110</v>
      </c>
      <c r="C158" s="5" t="s">
        <v>35</v>
      </c>
      <c r="D158" s="45" t="s">
        <v>13</v>
      </c>
      <c r="E158" s="5" t="s">
        <v>38</v>
      </c>
      <c r="F158" s="17" t="s">
        <v>51</v>
      </c>
      <c r="G158" s="17" t="s">
        <v>38</v>
      </c>
      <c r="H158" s="6" t="s">
        <v>487</v>
      </c>
      <c r="I158" s="44"/>
      <c r="J158" s="18">
        <f t="shared" ref="J158:S158" si="70">J159</f>
        <v>0</v>
      </c>
      <c r="K158" s="18">
        <f t="shared" si="70"/>
        <v>0</v>
      </c>
      <c r="L158" s="18">
        <f t="shared" si="70"/>
        <v>0</v>
      </c>
      <c r="M158" s="18">
        <f t="shared" si="70"/>
        <v>0</v>
      </c>
      <c r="N158" s="18">
        <f t="shared" si="70"/>
        <v>0</v>
      </c>
      <c r="O158" s="18">
        <f t="shared" si="70"/>
        <v>0</v>
      </c>
      <c r="P158" s="18">
        <f t="shared" si="70"/>
        <v>1788.9</v>
      </c>
      <c r="Q158" s="18">
        <f t="shared" si="70"/>
        <v>0</v>
      </c>
      <c r="R158" s="18">
        <f t="shared" si="70"/>
        <v>26984.7</v>
      </c>
      <c r="S158" s="18">
        <f t="shared" si="70"/>
        <v>0</v>
      </c>
    </row>
    <row r="159" spans="1:19" s="34" customFormat="1" ht="37.5" x14ac:dyDescent="0.2">
      <c r="A159" s="4" t="s">
        <v>337</v>
      </c>
      <c r="B159" s="8">
        <v>110</v>
      </c>
      <c r="C159" s="46" t="s">
        <v>35</v>
      </c>
      <c r="D159" s="6" t="s">
        <v>13</v>
      </c>
      <c r="E159" s="5" t="s">
        <v>38</v>
      </c>
      <c r="F159" s="17" t="s">
        <v>51</v>
      </c>
      <c r="G159" s="17" t="s">
        <v>38</v>
      </c>
      <c r="H159" s="6" t="s">
        <v>487</v>
      </c>
      <c r="I159" s="7">
        <v>400</v>
      </c>
      <c r="J159" s="18">
        <f>Пр.9!J155</f>
        <v>0</v>
      </c>
      <c r="K159" s="18">
        <f>Пр.9!K155</f>
        <v>0</v>
      </c>
      <c r="L159" s="18">
        <f>Пр.9!L155</f>
        <v>0</v>
      </c>
      <c r="M159" s="18">
        <f>Пр.9!M155</f>
        <v>0</v>
      </c>
      <c r="N159" s="18">
        <f>Пр.9!N155</f>
        <v>0</v>
      </c>
      <c r="O159" s="18">
        <f>Пр.9!O155</f>
        <v>0</v>
      </c>
      <c r="P159" s="18">
        <f>Пр.9!P155</f>
        <v>1788.9</v>
      </c>
      <c r="Q159" s="18">
        <f>Пр.9!Q155</f>
        <v>0</v>
      </c>
      <c r="R159" s="18">
        <f>Пр.9!R155</f>
        <v>26984.7</v>
      </c>
      <c r="S159" s="18">
        <f>Пр.9!S155</f>
        <v>0</v>
      </c>
    </row>
    <row r="160" spans="1:19" s="34" customFormat="1" ht="24" customHeight="1" x14ac:dyDescent="0.2">
      <c r="A160" s="35" t="s">
        <v>55</v>
      </c>
      <c r="B160" s="50"/>
      <c r="C160" s="51" t="s">
        <v>35</v>
      </c>
      <c r="D160" s="39" t="s">
        <v>13</v>
      </c>
      <c r="E160" s="37" t="s">
        <v>56</v>
      </c>
      <c r="F160" s="38" t="s">
        <v>51</v>
      </c>
      <c r="G160" s="38" t="s">
        <v>14</v>
      </c>
      <c r="H160" s="39" t="s">
        <v>74</v>
      </c>
      <c r="I160" s="7"/>
      <c r="J160" s="43">
        <f t="shared" ref="J160:S161" si="71">J161</f>
        <v>12052.4</v>
      </c>
      <c r="K160" s="43">
        <f t="shared" si="71"/>
        <v>0</v>
      </c>
      <c r="L160" s="43">
        <f t="shared" si="71"/>
        <v>0</v>
      </c>
      <c r="M160" s="43">
        <f t="shared" si="71"/>
        <v>0</v>
      </c>
      <c r="N160" s="43">
        <f t="shared" si="71"/>
        <v>12052.4</v>
      </c>
      <c r="O160" s="43">
        <f t="shared" si="71"/>
        <v>0</v>
      </c>
      <c r="P160" s="43">
        <f t="shared" si="71"/>
        <v>11366.2</v>
      </c>
      <c r="Q160" s="43">
        <f t="shared" si="71"/>
        <v>0</v>
      </c>
      <c r="R160" s="43">
        <f t="shared" si="71"/>
        <v>10754</v>
      </c>
      <c r="S160" s="43">
        <f t="shared" si="71"/>
        <v>0</v>
      </c>
    </row>
    <row r="161" spans="1:19" s="34" customFormat="1" ht="24" customHeight="1" x14ac:dyDescent="0.2">
      <c r="A161" s="35" t="s">
        <v>57</v>
      </c>
      <c r="B161" s="50"/>
      <c r="C161" s="51" t="s">
        <v>35</v>
      </c>
      <c r="D161" s="39" t="s">
        <v>13</v>
      </c>
      <c r="E161" s="37" t="s">
        <v>56</v>
      </c>
      <c r="F161" s="38" t="s">
        <v>58</v>
      </c>
      <c r="G161" s="38" t="s">
        <v>14</v>
      </c>
      <c r="H161" s="39" t="s">
        <v>74</v>
      </c>
      <c r="I161" s="7"/>
      <c r="J161" s="43">
        <f t="shared" si="71"/>
        <v>12052.4</v>
      </c>
      <c r="K161" s="43">
        <f t="shared" si="71"/>
        <v>0</v>
      </c>
      <c r="L161" s="43">
        <f t="shared" si="71"/>
        <v>0</v>
      </c>
      <c r="M161" s="43">
        <f t="shared" si="71"/>
        <v>0</v>
      </c>
      <c r="N161" s="43">
        <f t="shared" si="71"/>
        <v>12052.4</v>
      </c>
      <c r="O161" s="43">
        <f t="shared" si="71"/>
        <v>0</v>
      </c>
      <c r="P161" s="43">
        <f t="shared" si="71"/>
        <v>11366.2</v>
      </c>
      <c r="Q161" s="43">
        <f t="shared" si="71"/>
        <v>0</v>
      </c>
      <c r="R161" s="43">
        <f t="shared" si="71"/>
        <v>10754</v>
      </c>
      <c r="S161" s="43">
        <f t="shared" si="71"/>
        <v>0</v>
      </c>
    </row>
    <row r="162" spans="1:19" s="34" customFormat="1" ht="25.5" customHeight="1" x14ac:dyDescent="0.2">
      <c r="A162" s="35" t="s">
        <v>57</v>
      </c>
      <c r="B162" s="50"/>
      <c r="C162" s="51" t="s">
        <v>35</v>
      </c>
      <c r="D162" s="39" t="s">
        <v>13</v>
      </c>
      <c r="E162" s="37" t="s">
        <v>56</v>
      </c>
      <c r="F162" s="38" t="s">
        <v>58</v>
      </c>
      <c r="G162" s="38" t="s">
        <v>13</v>
      </c>
      <c r="H162" s="39" t="s">
        <v>74</v>
      </c>
      <c r="I162" s="40"/>
      <c r="J162" s="43">
        <f t="shared" ref="J162:S162" si="72">J163+J165+J167</f>
        <v>12052.4</v>
      </c>
      <c r="K162" s="43">
        <f t="shared" si="72"/>
        <v>0</v>
      </c>
      <c r="L162" s="43">
        <f>L163+L165+L167</f>
        <v>0</v>
      </c>
      <c r="M162" s="43">
        <f>M163+M165+M167</f>
        <v>0</v>
      </c>
      <c r="N162" s="43">
        <f>N163+N165+N167</f>
        <v>12052.4</v>
      </c>
      <c r="O162" s="43">
        <f>O163+O165+O167</f>
        <v>0</v>
      </c>
      <c r="P162" s="43">
        <f t="shared" si="72"/>
        <v>11366.2</v>
      </c>
      <c r="Q162" s="43">
        <f t="shared" si="72"/>
        <v>0</v>
      </c>
      <c r="R162" s="43">
        <f t="shared" si="72"/>
        <v>10754</v>
      </c>
      <c r="S162" s="43">
        <f t="shared" si="72"/>
        <v>0</v>
      </c>
    </row>
    <row r="163" spans="1:19" ht="75" x14ac:dyDescent="0.2">
      <c r="A163" s="52" t="s">
        <v>167</v>
      </c>
      <c r="B163" s="8"/>
      <c r="C163" s="46" t="s">
        <v>35</v>
      </c>
      <c r="D163" s="45" t="s">
        <v>13</v>
      </c>
      <c r="E163" s="5" t="s">
        <v>56</v>
      </c>
      <c r="F163" s="17" t="s">
        <v>58</v>
      </c>
      <c r="G163" s="17" t="s">
        <v>13</v>
      </c>
      <c r="H163" s="6" t="s">
        <v>103</v>
      </c>
      <c r="I163" s="54"/>
      <c r="J163" s="18">
        <f t="shared" ref="J163:S163" si="73">J164</f>
        <v>9450</v>
      </c>
      <c r="K163" s="18">
        <f t="shared" si="73"/>
        <v>0</v>
      </c>
      <c r="L163" s="18">
        <f t="shared" si="73"/>
        <v>0</v>
      </c>
      <c r="M163" s="18">
        <f t="shared" si="73"/>
        <v>0</v>
      </c>
      <c r="N163" s="18">
        <f t="shared" si="73"/>
        <v>9450</v>
      </c>
      <c r="O163" s="18">
        <f t="shared" si="73"/>
        <v>0</v>
      </c>
      <c r="P163" s="18">
        <f t="shared" si="73"/>
        <v>9450</v>
      </c>
      <c r="Q163" s="18">
        <f t="shared" si="73"/>
        <v>0</v>
      </c>
      <c r="R163" s="18">
        <f t="shared" si="73"/>
        <v>8700</v>
      </c>
      <c r="S163" s="18">
        <f t="shared" si="73"/>
        <v>0</v>
      </c>
    </row>
    <row r="164" spans="1:19" ht="37.5" x14ac:dyDescent="0.2">
      <c r="A164" s="4" t="s">
        <v>335</v>
      </c>
      <c r="B164" s="8"/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103</v>
      </c>
      <c r="I164" s="7">
        <v>200</v>
      </c>
      <c r="J164" s="18">
        <f>Пр.9!J160</f>
        <v>9450</v>
      </c>
      <c r="K164" s="18">
        <f>Пр.9!K160</f>
        <v>0</v>
      </c>
      <c r="L164" s="18">
        <f>Пр.9!L160</f>
        <v>0</v>
      </c>
      <c r="M164" s="18">
        <f>Пр.9!M160</f>
        <v>0</v>
      </c>
      <c r="N164" s="18">
        <f>Пр.9!N160</f>
        <v>9450</v>
      </c>
      <c r="O164" s="18">
        <f>Пр.9!O160</f>
        <v>0</v>
      </c>
      <c r="P164" s="18">
        <f>Пр.9!P160</f>
        <v>9450</v>
      </c>
      <c r="Q164" s="18">
        <f>Пр.9!Q160</f>
        <v>0</v>
      </c>
      <c r="R164" s="18">
        <f>Пр.9!R160</f>
        <v>8700</v>
      </c>
      <c r="S164" s="18">
        <f>Пр.9!S160</f>
        <v>0</v>
      </c>
    </row>
    <row r="165" spans="1:19" ht="37.5" x14ac:dyDescent="0.2">
      <c r="A165" s="4" t="s">
        <v>455</v>
      </c>
      <c r="B165" s="8"/>
      <c r="C165" s="46" t="s">
        <v>35</v>
      </c>
      <c r="D165" s="45" t="s">
        <v>13</v>
      </c>
      <c r="E165" s="5" t="s">
        <v>56</v>
      </c>
      <c r="F165" s="17" t="s">
        <v>58</v>
      </c>
      <c r="G165" s="17" t="s">
        <v>13</v>
      </c>
      <c r="H165" s="6" t="s">
        <v>106</v>
      </c>
      <c r="I165" s="7"/>
      <c r="J165" s="18">
        <f t="shared" ref="J165:S165" si="74">J166</f>
        <v>1338.6</v>
      </c>
      <c r="K165" s="18">
        <f t="shared" si="74"/>
        <v>0</v>
      </c>
      <c r="L165" s="18">
        <f t="shared" si="74"/>
        <v>0</v>
      </c>
      <c r="M165" s="18">
        <f t="shared" si="74"/>
        <v>0</v>
      </c>
      <c r="N165" s="18">
        <f t="shared" si="74"/>
        <v>1338.6</v>
      </c>
      <c r="O165" s="18">
        <f t="shared" si="74"/>
        <v>0</v>
      </c>
      <c r="P165" s="18">
        <f t="shared" si="74"/>
        <v>651.20000000000005</v>
      </c>
      <c r="Q165" s="18">
        <f t="shared" si="74"/>
        <v>0</v>
      </c>
      <c r="R165" s="18">
        <f t="shared" si="74"/>
        <v>779</v>
      </c>
      <c r="S165" s="18">
        <f t="shared" si="74"/>
        <v>0</v>
      </c>
    </row>
    <row r="166" spans="1:19" ht="37.5" x14ac:dyDescent="0.2">
      <c r="A166" s="4" t="s">
        <v>335</v>
      </c>
      <c r="B166" s="8"/>
      <c r="C166" s="46" t="s">
        <v>35</v>
      </c>
      <c r="D166" s="45" t="s">
        <v>13</v>
      </c>
      <c r="E166" s="5" t="s">
        <v>56</v>
      </c>
      <c r="F166" s="17" t="s">
        <v>58</v>
      </c>
      <c r="G166" s="17" t="s">
        <v>13</v>
      </c>
      <c r="H166" s="6" t="s">
        <v>106</v>
      </c>
      <c r="I166" s="7">
        <v>200</v>
      </c>
      <c r="J166" s="18">
        <f>Пр.9!J162</f>
        <v>1338.6</v>
      </c>
      <c r="K166" s="18">
        <f>Пр.9!K162</f>
        <v>0</v>
      </c>
      <c r="L166" s="18">
        <f>Пр.9!L162</f>
        <v>0</v>
      </c>
      <c r="M166" s="18">
        <f>Пр.9!M162</f>
        <v>0</v>
      </c>
      <c r="N166" s="18">
        <f>Пр.9!N162</f>
        <v>1338.6</v>
      </c>
      <c r="O166" s="18">
        <f>Пр.9!O162</f>
        <v>0</v>
      </c>
      <c r="P166" s="18">
        <f>Пр.9!P162</f>
        <v>651.20000000000005</v>
      </c>
      <c r="Q166" s="18">
        <f>Пр.9!Q162</f>
        <v>0</v>
      </c>
      <c r="R166" s="18">
        <f>Пр.9!R162</f>
        <v>779</v>
      </c>
      <c r="S166" s="18">
        <f>Пр.9!S162</f>
        <v>0</v>
      </c>
    </row>
    <row r="167" spans="1:19" ht="37.5" x14ac:dyDescent="0.2">
      <c r="A167" s="4" t="s">
        <v>451</v>
      </c>
      <c r="B167" s="8"/>
      <c r="C167" s="46" t="s">
        <v>35</v>
      </c>
      <c r="D167" s="45" t="s">
        <v>13</v>
      </c>
      <c r="E167" s="5" t="s">
        <v>56</v>
      </c>
      <c r="F167" s="17" t="s">
        <v>58</v>
      </c>
      <c r="G167" s="17" t="s">
        <v>13</v>
      </c>
      <c r="H167" s="6" t="s">
        <v>107</v>
      </c>
      <c r="I167" s="7"/>
      <c r="J167" s="18">
        <f t="shared" ref="J167:S167" si="75">J168</f>
        <v>1263.8</v>
      </c>
      <c r="K167" s="18">
        <f t="shared" si="75"/>
        <v>0</v>
      </c>
      <c r="L167" s="18">
        <f t="shared" si="75"/>
        <v>0</v>
      </c>
      <c r="M167" s="18">
        <f t="shared" si="75"/>
        <v>0</v>
      </c>
      <c r="N167" s="18">
        <f t="shared" si="75"/>
        <v>1263.8</v>
      </c>
      <c r="O167" s="18">
        <f t="shared" si="75"/>
        <v>0</v>
      </c>
      <c r="P167" s="18">
        <f t="shared" si="75"/>
        <v>1265</v>
      </c>
      <c r="Q167" s="18">
        <f t="shared" si="75"/>
        <v>0</v>
      </c>
      <c r="R167" s="18">
        <f t="shared" si="75"/>
        <v>1275</v>
      </c>
      <c r="S167" s="18">
        <f t="shared" si="75"/>
        <v>0</v>
      </c>
    </row>
    <row r="168" spans="1:19" ht="37.5" x14ac:dyDescent="0.2">
      <c r="A168" s="4" t="s">
        <v>335</v>
      </c>
      <c r="B168" s="8"/>
      <c r="C168" s="46" t="s">
        <v>35</v>
      </c>
      <c r="D168" s="45" t="s">
        <v>13</v>
      </c>
      <c r="E168" s="5" t="s">
        <v>56</v>
      </c>
      <c r="F168" s="17" t="s">
        <v>58</v>
      </c>
      <c r="G168" s="17" t="s">
        <v>13</v>
      </c>
      <c r="H168" s="6" t="s">
        <v>107</v>
      </c>
      <c r="I168" s="7">
        <v>200</v>
      </c>
      <c r="J168" s="18">
        <f>Пр.9!J164</f>
        <v>1263.8</v>
      </c>
      <c r="K168" s="18">
        <f>Пр.9!K164</f>
        <v>0</v>
      </c>
      <c r="L168" s="18">
        <f>Пр.9!L164</f>
        <v>0</v>
      </c>
      <c r="M168" s="18">
        <f>Пр.9!M164</f>
        <v>0</v>
      </c>
      <c r="N168" s="18">
        <f>Пр.9!N164</f>
        <v>1263.8</v>
      </c>
      <c r="O168" s="18">
        <f>Пр.9!O164</f>
        <v>0</v>
      </c>
      <c r="P168" s="18">
        <f>Пр.9!P164</f>
        <v>1265</v>
      </c>
      <c r="Q168" s="18">
        <f>Пр.9!Q164</f>
        <v>0</v>
      </c>
      <c r="R168" s="18">
        <f>Пр.9!R164</f>
        <v>1275</v>
      </c>
      <c r="S168" s="18">
        <f>Пр.9!S164</f>
        <v>0</v>
      </c>
    </row>
    <row r="169" spans="1:19" s="34" customFormat="1" ht="31.5" customHeight="1" x14ac:dyDescent="0.2">
      <c r="A169" s="60" t="s">
        <v>37</v>
      </c>
      <c r="B169" s="50"/>
      <c r="C169" s="51" t="s">
        <v>35</v>
      </c>
      <c r="D169" s="39" t="s">
        <v>38</v>
      </c>
      <c r="E169" s="37"/>
      <c r="F169" s="38"/>
      <c r="G169" s="38"/>
      <c r="H169" s="39"/>
      <c r="I169" s="55"/>
      <c r="J169" s="43">
        <f t="shared" ref="J169:S169" si="76">J170+J181+J186</f>
        <v>26186.900000000005</v>
      </c>
      <c r="K169" s="43">
        <f t="shared" si="76"/>
        <v>7247.9000000000015</v>
      </c>
      <c r="L169" s="43">
        <f t="shared" si="76"/>
        <v>556</v>
      </c>
      <c r="M169" s="43">
        <f t="shared" si="76"/>
        <v>0</v>
      </c>
      <c r="N169" s="43">
        <f t="shared" si="76"/>
        <v>26742.900000000005</v>
      </c>
      <c r="O169" s="43">
        <f t="shared" si="76"/>
        <v>7247.9000000000015</v>
      </c>
      <c r="P169" s="43">
        <f t="shared" si="76"/>
        <v>50165.899999999994</v>
      </c>
      <c r="Q169" s="43">
        <f t="shared" si="76"/>
        <v>35932</v>
      </c>
      <c r="R169" s="43">
        <f t="shared" si="76"/>
        <v>7140.9</v>
      </c>
      <c r="S169" s="43">
        <f t="shared" si="76"/>
        <v>0</v>
      </c>
    </row>
    <row r="170" spans="1:19" s="34" customFormat="1" ht="93.75" x14ac:dyDescent="0.2">
      <c r="A170" s="244" t="s">
        <v>412</v>
      </c>
      <c r="B170" s="36"/>
      <c r="C170" s="41" t="s">
        <v>35</v>
      </c>
      <c r="D170" s="42" t="s">
        <v>38</v>
      </c>
      <c r="E170" s="37" t="s">
        <v>13</v>
      </c>
      <c r="F170" s="38" t="s">
        <v>51</v>
      </c>
      <c r="G170" s="38" t="s">
        <v>14</v>
      </c>
      <c r="H170" s="39" t="s">
        <v>74</v>
      </c>
      <c r="I170" s="40"/>
      <c r="J170" s="43">
        <f t="shared" ref="J170:S170" si="77">J171+J177</f>
        <v>13832.100000000002</v>
      </c>
      <c r="K170" s="43">
        <f t="shared" si="77"/>
        <v>7247.9000000000015</v>
      </c>
      <c r="L170" s="43">
        <f>L171+L177</f>
        <v>0</v>
      </c>
      <c r="M170" s="43">
        <f>M171+M177</f>
        <v>0</v>
      </c>
      <c r="N170" s="43">
        <f>N171+N177</f>
        <v>13832.100000000002</v>
      </c>
      <c r="O170" s="43">
        <f>O171+O177</f>
        <v>7247.9000000000015</v>
      </c>
      <c r="P170" s="43">
        <f t="shared" si="77"/>
        <v>39462.6</v>
      </c>
      <c r="Q170" s="43">
        <f t="shared" si="77"/>
        <v>35932</v>
      </c>
      <c r="R170" s="43">
        <f t="shared" si="77"/>
        <v>0</v>
      </c>
      <c r="S170" s="43">
        <f t="shared" si="77"/>
        <v>0</v>
      </c>
    </row>
    <row r="171" spans="1:19" x14ac:dyDescent="0.2">
      <c r="A171" s="35" t="s">
        <v>170</v>
      </c>
      <c r="B171" s="36"/>
      <c r="C171" s="41" t="s">
        <v>35</v>
      </c>
      <c r="D171" s="42" t="s">
        <v>38</v>
      </c>
      <c r="E171" s="37" t="s">
        <v>13</v>
      </c>
      <c r="F171" s="38" t="s">
        <v>10</v>
      </c>
      <c r="G171" s="38" t="s">
        <v>14</v>
      </c>
      <c r="H171" s="39" t="s">
        <v>74</v>
      </c>
      <c r="I171" s="40"/>
      <c r="J171" s="43">
        <f t="shared" ref="J171:S173" si="78">J172</f>
        <v>13832.100000000002</v>
      </c>
      <c r="K171" s="43">
        <f t="shared" si="78"/>
        <v>7247.9000000000015</v>
      </c>
      <c r="L171" s="43">
        <f t="shared" si="78"/>
        <v>0</v>
      </c>
      <c r="M171" s="43">
        <f t="shared" si="78"/>
        <v>0</v>
      </c>
      <c r="N171" s="43">
        <f t="shared" si="78"/>
        <v>13832.100000000002</v>
      </c>
      <c r="O171" s="43">
        <f t="shared" si="78"/>
        <v>7247.9000000000015</v>
      </c>
      <c r="P171" s="43">
        <f t="shared" si="78"/>
        <v>37362.6</v>
      </c>
      <c r="Q171" s="43">
        <f t="shared" si="78"/>
        <v>34000</v>
      </c>
      <c r="R171" s="43">
        <f t="shared" si="78"/>
        <v>0</v>
      </c>
      <c r="S171" s="43">
        <f t="shared" si="78"/>
        <v>0</v>
      </c>
    </row>
    <row r="172" spans="1:19" s="34" customFormat="1" ht="75" x14ac:dyDescent="0.2">
      <c r="A172" s="35" t="s">
        <v>123</v>
      </c>
      <c r="B172" s="36"/>
      <c r="C172" s="41" t="s">
        <v>35</v>
      </c>
      <c r="D172" s="42" t="s">
        <v>38</v>
      </c>
      <c r="E172" s="37" t="s">
        <v>13</v>
      </c>
      <c r="F172" s="38" t="s">
        <v>10</v>
      </c>
      <c r="G172" s="38" t="s">
        <v>13</v>
      </c>
      <c r="H172" s="39" t="s">
        <v>74</v>
      </c>
      <c r="I172" s="40"/>
      <c r="J172" s="43">
        <f>J173+J175</f>
        <v>13832.100000000002</v>
      </c>
      <c r="K172" s="43">
        <f t="shared" ref="K172:S172" si="79">K173+K175</f>
        <v>7247.9000000000015</v>
      </c>
      <c r="L172" s="43">
        <f t="shared" si="79"/>
        <v>0</v>
      </c>
      <c r="M172" s="43">
        <f t="shared" si="79"/>
        <v>0</v>
      </c>
      <c r="N172" s="43">
        <f t="shared" si="79"/>
        <v>13832.100000000002</v>
      </c>
      <c r="O172" s="43">
        <f t="shared" si="79"/>
        <v>7247.9000000000015</v>
      </c>
      <c r="P172" s="43">
        <f t="shared" si="79"/>
        <v>37362.6</v>
      </c>
      <c r="Q172" s="43">
        <f t="shared" si="79"/>
        <v>34000</v>
      </c>
      <c r="R172" s="43">
        <f t="shared" si="79"/>
        <v>0</v>
      </c>
      <c r="S172" s="43">
        <f t="shared" si="79"/>
        <v>0</v>
      </c>
    </row>
    <row r="173" spans="1:19" ht="75" x14ac:dyDescent="0.2">
      <c r="A173" s="4" t="s">
        <v>75</v>
      </c>
      <c r="B173" s="8"/>
      <c r="C173" s="46" t="s">
        <v>35</v>
      </c>
      <c r="D173" s="45" t="s">
        <v>38</v>
      </c>
      <c r="E173" s="5" t="s">
        <v>13</v>
      </c>
      <c r="F173" s="17" t="s">
        <v>10</v>
      </c>
      <c r="G173" s="17" t="s">
        <v>13</v>
      </c>
      <c r="H173" s="6" t="s">
        <v>76</v>
      </c>
      <c r="I173" s="7"/>
      <c r="J173" s="18">
        <f t="shared" si="78"/>
        <v>11247.900000000001</v>
      </c>
      <c r="K173" s="18">
        <f t="shared" si="78"/>
        <v>7247.9000000000015</v>
      </c>
      <c r="L173" s="18">
        <f t="shared" si="78"/>
        <v>0</v>
      </c>
      <c r="M173" s="18">
        <f t="shared" si="78"/>
        <v>0</v>
      </c>
      <c r="N173" s="18">
        <f t="shared" si="78"/>
        <v>11247.900000000001</v>
      </c>
      <c r="O173" s="18">
        <f t="shared" si="78"/>
        <v>7247.9000000000015</v>
      </c>
      <c r="P173" s="18">
        <f t="shared" si="78"/>
        <v>37362.6</v>
      </c>
      <c r="Q173" s="18">
        <f t="shared" si="78"/>
        <v>34000</v>
      </c>
      <c r="R173" s="18">
        <f t="shared" si="78"/>
        <v>0</v>
      </c>
      <c r="S173" s="18">
        <f t="shared" si="78"/>
        <v>0</v>
      </c>
    </row>
    <row r="174" spans="1:19" ht="37.5" x14ac:dyDescent="0.2">
      <c r="A174" s="4" t="s">
        <v>337</v>
      </c>
      <c r="B174" s="8"/>
      <c r="C174" s="46" t="s">
        <v>35</v>
      </c>
      <c r="D174" s="45" t="s">
        <v>38</v>
      </c>
      <c r="E174" s="5" t="s">
        <v>13</v>
      </c>
      <c r="F174" s="17" t="s">
        <v>10</v>
      </c>
      <c r="G174" s="17" t="s">
        <v>13</v>
      </c>
      <c r="H174" s="6" t="s">
        <v>76</v>
      </c>
      <c r="I174" s="7">
        <v>400</v>
      </c>
      <c r="J174" s="18">
        <f>Пр.9!J170</f>
        <v>11247.900000000001</v>
      </c>
      <c r="K174" s="18">
        <f>Пр.9!K170</f>
        <v>7247.9000000000015</v>
      </c>
      <c r="L174" s="18">
        <f>Пр.9!L170</f>
        <v>0</v>
      </c>
      <c r="M174" s="18">
        <f>Пр.9!M170</f>
        <v>0</v>
      </c>
      <c r="N174" s="18">
        <f>Пр.9!N170</f>
        <v>11247.900000000001</v>
      </c>
      <c r="O174" s="18">
        <f>Пр.9!O170</f>
        <v>7247.9000000000015</v>
      </c>
      <c r="P174" s="18">
        <f>Пр.9!P170</f>
        <v>37362.6</v>
      </c>
      <c r="Q174" s="18">
        <f>Пр.9!Q170</f>
        <v>34000</v>
      </c>
      <c r="R174" s="18">
        <f>Пр.9!R170</f>
        <v>0</v>
      </c>
      <c r="S174" s="18">
        <f>Пр.9!S170</f>
        <v>0</v>
      </c>
    </row>
    <row r="175" spans="1:19" ht="56.25" x14ac:dyDescent="0.2">
      <c r="A175" s="4" t="s">
        <v>669</v>
      </c>
      <c r="B175" s="8">
        <v>110</v>
      </c>
      <c r="C175" s="46" t="s">
        <v>35</v>
      </c>
      <c r="D175" s="45" t="s">
        <v>38</v>
      </c>
      <c r="E175" s="5" t="s">
        <v>13</v>
      </c>
      <c r="F175" s="17" t="s">
        <v>10</v>
      </c>
      <c r="G175" s="17" t="s">
        <v>13</v>
      </c>
      <c r="H175" s="6" t="s">
        <v>668</v>
      </c>
      <c r="I175" s="7"/>
      <c r="J175" s="18">
        <f t="shared" ref="J175:S175" si="80">J176</f>
        <v>2584.1999999999998</v>
      </c>
      <c r="K175" s="18">
        <f t="shared" si="80"/>
        <v>0</v>
      </c>
      <c r="L175" s="367">
        <f t="shared" si="80"/>
        <v>0</v>
      </c>
      <c r="M175" s="18">
        <f t="shared" si="80"/>
        <v>0</v>
      </c>
      <c r="N175" s="18">
        <f t="shared" si="80"/>
        <v>2584.1999999999998</v>
      </c>
      <c r="O175" s="18">
        <f t="shared" si="80"/>
        <v>0</v>
      </c>
      <c r="P175" s="18">
        <f t="shared" si="80"/>
        <v>0</v>
      </c>
      <c r="Q175" s="18">
        <f t="shared" si="80"/>
        <v>0</v>
      </c>
      <c r="R175" s="18">
        <f t="shared" si="80"/>
        <v>0</v>
      </c>
      <c r="S175" s="18">
        <f t="shared" si="80"/>
        <v>0</v>
      </c>
    </row>
    <row r="176" spans="1:19" ht="37.5" x14ac:dyDescent="0.2">
      <c r="A176" s="4" t="s">
        <v>337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10</v>
      </c>
      <c r="G176" s="17" t="s">
        <v>13</v>
      </c>
      <c r="H176" s="6" t="s">
        <v>668</v>
      </c>
      <c r="I176" s="7">
        <v>400</v>
      </c>
      <c r="J176" s="18">
        <f>Пр.9!J172</f>
        <v>2584.1999999999998</v>
      </c>
      <c r="K176" s="18">
        <f>Пр.9!K172</f>
        <v>0</v>
      </c>
      <c r="L176" s="18">
        <f>Пр.9!L172</f>
        <v>0</v>
      </c>
      <c r="M176" s="18">
        <f>Пр.9!M172</f>
        <v>0</v>
      </c>
      <c r="N176" s="18">
        <f>Пр.9!N172</f>
        <v>2584.1999999999998</v>
      </c>
      <c r="O176" s="18">
        <f>Пр.9!O172</f>
        <v>0</v>
      </c>
      <c r="P176" s="18">
        <f>Пр.9!P172</f>
        <v>0</v>
      </c>
      <c r="Q176" s="18">
        <f>Пр.9!Q172</f>
        <v>0</v>
      </c>
      <c r="R176" s="18">
        <f>Пр.9!R172</f>
        <v>0</v>
      </c>
      <c r="S176" s="18">
        <f>Пр.9!S172</f>
        <v>0</v>
      </c>
    </row>
    <row r="177" spans="1:19" ht="37.5" x14ac:dyDescent="0.2">
      <c r="A177" s="35" t="s">
        <v>516</v>
      </c>
      <c r="B177" s="36">
        <v>110</v>
      </c>
      <c r="C177" s="41" t="s">
        <v>35</v>
      </c>
      <c r="D177" s="42" t="s">
        <v>38</v>
      </c>
      <c r="E177" s="37" t="s">
        <v>13</v>
      </c>
      <c r="F177" s="38" t="s">
        <v>11</v>
      </c>
      <c r="G177" s="38" t="s">
        <v>14</v>
      </c>
      <c r="H177" s="39" t="s">
        <v>74</v>
      </c>
      <c r="I177" s="40"/>
      <c r="J177" s="43">
        <f t="shared" ref="J177:S179" si="81">J178</f>
        <v>0</v>
      </c>
      <c r="K177" s="43">
        <f t="shared" si="81"/>
        <v>0</v>
      </c>
      <c r="L177" s="43">
        <f t="shared" si="81"/>
        <v>0</v>
      </c>
      <c r="M177" s="43">
        <f t="shared" si="81"/>
        <v>0</v>
      </c>
      <c r="N177" s="43">
        <f t="shared" si="81"/>
        <v>0</v>
      </c>
      <c r="O177" s="43">
        <f t="shared" si="81"/>
        <v>0</v>
      </c>
      <c r="P177" s="43">
        <f t="shared" si="81"/>
        <v>2100</v>
      </c>
      <c r="Q177" s="43">
        <f t="shared" si="81"/>
        <v>1932</v>
      </c>
      <c r="R177" s="43">
        <f t="shared" si="81"/>
        <v>0</v>
      </c>
      <c r="S177" s="43">
        <f t="shared" si="81"/>
        <v>0</v>
      </c>
    </row>
    <row r="178" spans="1:19" s="34" customFormat="1" ht="56.25" x14ac:dyDescent="0.2">
      <c r="A178" s="35" t="s">
        <v>703</v>
      </c>
      <c r="B178" s="36">
        <v>110</v>
      </c>
      <c r="C178" s="41" t="s">
        <v>35</v>
      </c>
      <c r="D178" s="42" t="s">
        <v>38</v>
      </c>
      <c r="E178" s="37" t="s">
        <v>13</v>
      </c>
      <c r="F178" s="38" t="s">
        <v>11</v>
      </c>
      <c r="G178" s="38" t="s">
        <v>13</v>
      </c>
      <c r="H178" s="39" t="s">
        <v>74</v>
      </c>
      <c r="I178" s="40"/>
      <c r="J178" s="43">
        <f>J179</f>
        <v>0</v>
      </c>
      <c r="K178" s="43">
        <f t="shared" si="81"/>
        <v>0</v>
      </c>
      <c r="L178" s="43">
        <f t="shared" si="81"/>
        <v>0</v>
      </c>
      <c r="M178" s="43">
        <f t="shared" si="81"/>
        <v>0</v>
      </c>
      <c r="N178" s="43">
        <f t="shared" si="81"/>
        <v>0</v>
      </c>
      <c r="O178" s="43">
        <f t="shared" si="81"/>
        <v>0</v>
      </c>
      <c r="P178" s="43">
        <f t="shared" si="81"/>
        <v>2100</v>
      </c>
      <c r="Q178" s="43">
        <f t="shared" si="81"/>
        <v>1932</v>
      </c>
      <c r="R178" s="43">
        <f t="shared" si="81"/>
        <v>0</v>
      </c>
      <c r="S178" s="43">
        <f t="shared" si="81"/>
        <v>0</v>
      </c>
    </row>
    <row r="179" spans="1:19" ht="37.5" x14ac:dyDescent="0.2">
      <c r="A179" s="4" t="s">
        <v>517</v>
      </c>
      <c r="B179" s="8">
        <v>110</v>
      </c>
      <c r="C179" s="46" t="s">
        <v>35</v>
      </c>
      <c r="D179" s="45" t="s">
        <v>38</v>
      </c>
      <c r="E179" s="5" t="s">
        <v>13</v>
      </c>
      <c r="F179" s="17" t="s">
        <v>11</v>
      </c>
      <c r="G179" s="17" t="s">
        <v>13</v>
      </c>
      <c r="H179" s="6" t="s">
        <v>518</v>
      </c>
      <c r="I179" s="7"/>
      <c r="J179" s="18">
        <f t="shared" si="81"/>
        <v>0</v>
      </c>
      <c r="K179" s="18">
        <f t="shared" si="81"/>
        <v>0</v>
      </c>
      <c r="L179" s="18">
        <f t="shared" si="81"/>
        <v>0</v>
      </c>
      <c r="M179" s="18">
        <f t="shared" si="81"/>
        <v>0</v>
      </c>
      <c r="N179" s="18">
        <f t="shared" si="81"/>
        <v>0</v>
      </c>
      <c r="O179" s="18">
        <f t="shared" si="81"/>
        <v>0</v>
      </c>
      <c r="P179" s="18">
        <f t="shared" si="81"/>
        <v>2100</v>
      </c>
      <c r="Q179" s="18">
        <f t="shared" si="81"/>
        <v>1932</v>
      </c>
      <c r="R179" s="18">
        <f t="shared" si="81"/>
        <v>0</v>
      </c>
      <c r="S179" s="18">
        <f t="shared" si="81"/>
        <v>0</v>
      </c>
    </row>
    <row r="180" spans="1:19" ht="37.5" x14ac:dyDescent="0.2">
      <c r="A180" s="4" t="s">
        <v>335</v>
      </c>
      <c r="B180" s="8">
        <v>110</v>
      </c>
      <c r="C180" s="46" t="s">
        <v>35</v>
      </c>
      <c r="D180" s="45" t="s">
        <v>38</v>
      </c>
      <c r="E180" s="5" t="s">
        <v>13</v>
      </c>
      <c r="F180" s="17" t="s">
        <v>11</v>
      </c>
      <c r="G180" s="17" t="s">
        <v>13</v>
      </c>
      <c r="H180" s="6" t="s">
        <v>518</v>
      </c>
      <c r="I180" s="7">
        <v>200</v>
      </c>
      <c r="J180" s="18">
        <f>Пр.9!J176</f>
        <v>0</v>
      </c>
      <c r="K180" s="18">
        <f>Пр.9!K176</f>
        <v>0</v>
      </c>
      <c r="L180" s="18">
        <f>Пр.9!L176</f>
        <v>0</v>
      </c>
      <c r="M180" s="18">
        <f>Пр.9!M176</f>
        <v>0</v>
      </c>
      <c r="N180" s="18">
        <f>Пр.9!N176</f>
        <v>0</v>
      </c>
      <c r="O180" s="18">
        <f>Пр.9!O176</f>
        <v>0</v>
      </c>
      <c r="P180" s="18">
        <f>Пр.9!P176</f>
        <v>2100</v>
      </c>
      <c r="Q180" s="18">
        <f>Пр.9!Q176</f>
        <v>1932</v>
      </c>
      <c r="R180" s="18">
        <f>Пр.9!R176</f>
        <v>0</v>
      </c>
      <c r="S180" s="18">
        <f>Пр.9!S176</f>
        <v>0</v>
      </c>
    </row>
    <row r="181" spans="1:19" s="34" customFormat="1" ht="56.25" x14ac:dyDescent="0.2">
      <c r="A181" s="49" t="s">
        <v>171</v>
      </c>
      <c r="B181" s="36">
        <v>110</v>
      </c>
      <c r="C181" s="37" t="s">
        <v>35</v>
      </c>
      <c r="D181" s="39" t="s">
        <v>38</v>
      </c>
      <c r="E181" s="37" t="s">
        <v>16</v>
      </c>
      <c r="F181" s="38" t="s">
        <v>51</v>
      </c>
      <c r="G181" s="38" t="s">
        <v>14</v>
      </c>
      <c r="H181" s="39" t="s">
        <v>74</v>
      </c>
      <c r="I181" s="53"/>
      <c r="J181" s="43">
        <f t="shared" ref="J181:S181" si="82">J182</f>
        <v>7415.1</v>
      </c>
      <c r="K181" s="43">
        <f t="shared" si="82"/>
        <v>0</v>
      </c>
      <c r="L181" s="43">
        <f t="shared" si="82"/>
        <v>0</v>
      </c>
      <c r="M181" s="43">
        <f t="shared" si="82"/>
        <v>0</v>
      </c>
      <c r="N181" s="43">
        <f t="shared" si="82"/>
        <v>7415.1</v>
      </c>
      <c r="O181" s="43">
        <f t="shared" si="82"/>
        <v>0</v>
      </c>
      <c r="P181" s="43">
        <f t="shared" si="82"/>
        <v>6166.1</v>
      </c>
      <c r="Q181" s="43">
        <f t="shared" si="82"/>
        <v>0</v>
      </c>
      <c r="R181" s="43">
        <f t="shared" si="82"/>
        <v>2508.6999999999998</v>
      </c>
      <c r="S181" s="43">
        <f t="shared" si="82"/>
        <v>0</v>
      </c>
    </row>
    <row r="182" spans="1:19" ht="56.25" x14ac:dyDescent="0.2">
      <c r="A182" s="49" t="s">
        <v>523</v>
      </c>
      <c r="B182" s="36">
        <v>110</v>
      </c>
      <c r="C182" s="41" t="s">
        <v>35</v>
      </c>
      <c r="D182" s="42" t="s">
        <v>38</v>
      </c>
      <c r="E182" s="37" t="s">
        <v>16</v>
      </c>
      <c r="F182" s="38" t="s">
        <v>11</v>
      </c>
      <c r="G182" s="38" t="s">
        <v>14</v>
      </c>
      <c r="H182" s="39" t="s">
        <v>74</v>
      </c>
      <c r="I182" s="54"/>
      <c r="J182" s="43">
        <f t="shared" ref="J182:S184" si="83">J183</f>
        <v>7415.1</v>
      </c>
      <c r="K182" s="43">
        <f t="shared" si="83"/>
        <v>0</v>
      </c>
      <c r="L182" s="43">
        <f t="shared" si="83"/>
        <v>0</v>
      </c>
      <c r="M182" s="43">
        <f t="shared" si="83"/>
        <v>0</v>
      </c>
      <c r="N182" s="43">
        <f t="shared" si="83"/>
        <v>7415.1</v>
      </c>
      <c r="O182" s="43">
        <f t="shared" si="83"/>
        <v>0</v>
      </c>
      <c r="P182" s="43">
        <f t="shared" si="83"/>
        <v>6166.1</v>
      </c>
      <c r="Q182" s="43">
        <f t="shared" si="83"/>
        <v>0</v>
      </c>
      <c r="R182" s="43">
        <f t="shared" si="83"/>
        <v>2508.6999999999998</v>
      </c>
      <c r="S182" s="43">
        <f t="shared" si="83"/>
        <v>0</v>
      </c>
    </row>
    <row r="183" spans="1:19" s="34" customFormat="1" ht="56.25" x14ac:dyDescent="0.2">
      <c r="A183" s="49" t="s">
        <v>526</v>
      </c>
      <c r="B183" s="36">
        <v>110</v>
      </c>
      <c r="C183" s="41" t="s">
        <v>35</v>
      </c>
      <c r="D183" s="42" t="s">
        <v>38</v>
      </c>
      <c r="E183" s="37" t="s">
        <v>16</v>
      </c>
      <c r="F183" s="38" t="s">
        <v>11</v>
      </c>
      <c r="G183" s="38" t="s">
        <v>13</v>
      </c>
      <c r="H183" s="39" t="s">
        <v>74</v>
      </c>
      <c r="I183" s="53"/>
      <c r="J183" s="43">
        <f t="shared" si="83"/>
        <v>7415.1</v>
      </c>
      <c r="K183" s="43">
        <f t="shared" si="83"/>
        <v>0</v>
      </c>
      <c r="L183" s="43">
        <f t="shared" si="83"/>
        <v>0</v>
      </c>
      <c r="M183" s="43">
        <f t="shared" si="83"/>
        <v>0</v>
      </c>
      <c r="N183" s="43">
        <f t="shared" si="83"/>
        <v>7415.1</v>
      </c>
      <c r="O183" s="43">
        <f t="shared" si="83"/>
        <v>0</v>
      </c>
      <c r="P183" s="43">
        <f t="shared" si="83"/>
        <v>6166.1</v>
      </c>
      <c r="Q183" s="43">
        <f t="shared" si="83"/>
        <v>0</v>
      </c>
      <c r="R183" s="43">
        <f t="shared" si="83"/>
        <v>2508.6999999999998</v>
      </c>
      <c r="S183" s="43">
        <f t="shared" si="83"/>
        <v>0</v>
      </c>
    </row>
    <row r="184" spans="1:19" ht="37.5" x14ac:dyDescent="0.2">
      <c r="A184" s="52" t="s">
        <v>524</v>
      </c>
      <c r="B184" s="8">
        <v>110</v>
      </c>
      <c r="C184" s="46" t="s">
        <v>35</v>
      </c>
      <c r="D184" s="45" t="s">
        <v>38</v>
      </c>
      <c r="E184" s="5" t="s">
        <v>16</v>
      </c>
      <c r="F184" s="17" t="s">
        <v>11</v>
      </c>
      <c r="G184" s="17" t="s">
        <v>13</v>
      </c>
      <c r="H184" s="6" t="s">
        <v>525</v>
      </c>
      <c r="I184" s="54"/>
      <c r="J184" s="18">
        <f t="shared" si="83"/>
        <v>7415.1</v>
      </c>
      <c r="K184" s="18">
        <f t="shared" si="83"/>
        <v>0</v>
      </c>
      <c r="L184" s="18">
        <f t="shared" si="83"/>
        <v>0</v>
      </c>
      <c r="M184" s="18">
        <f t="shared" si="83"/>
        <v>0</v>
      </c>
      <c r="N184" s="18">
        <f t="shared" si="83"/>
        <v>7415.1</v>
      </c>
      <c r="O184" s="18">
        <f t="shared" si="83"/>
        <v>0</v>
      </c>
      <c r="P184" s="18">
        <f t="shared" si="83"/>
        <v>6166.1</v>
      </c>
      <c r="Q184" s="18">
        <f t="shared" si="83"/>
        <v>0</v>
      </c>
      <c r="R184" s="18">
        <f t="shared" si="83"/>
        <v>2508.6999999999998</v>
      </c>
      <c r="S184" s="18">
        <f t="shared" si="83"/>
        <v>0</v>
      </c>
    </row>
    <row r="185" spans="1:19" ht="37.5" x14ac:dyDescent="0.2">
      <c r="A185" s="4" t="s">
        <v>335</v>
      </c>
      <c r="B185" s="8">
        <v>110</v>
      </c>
      <c r="C185" s="46" t="s">
        <v>35</v>
      </c>
      <c r="D185" s="45" t="s">
        <v>38</v>
      </c>
      <c r="E185" s="5" t="s">
        <v>16</v>
      </c>
      <c r="F185" s="17" t="s">
        <v>11</v>
      </c>
      <c r="G185" s="17" t="s">
        <v>13</v>
      </c>
      <c r="H185" s="6" t="s">
        <v>525</v>
      </c>
      <c r="I185" s="7">
        <v>200</v>
      </c>
      <c r="J185" s="18">
        <f>Пр.9!J181</f>
        <v>7415.1</v>
      </c>
      <c r="K185" s="18">
        <f>Пр.9!K181</f>
        <v>0</v>
      </c>
      <c r="L185" s="18">
        <f>Пр.9!L181</f>
        <v>0</v>
      </c>
      <c r="M185" s="18">
        <f>Пр.9!M181</f>
        <v>0</v>
      </c>
      <c r="N185" s="18">
        <f>Пр.9!N181</f>
        <v>7415.1</v>
      </c>
      <c r="O185" s="18">
        <f>Пр.9!O181</f>
        <v>0</v>
      </c>
      <c r="P185" s="18">
        <f>Пр.9!P181</f>
        <v>6166.1</v>
      </c>
      <c r="Q185" s="18">
        <f>Пр.9!Q181</f>
        <v>0</v>
      </c>
      <c r="R185" s="18">
        <f>Пр.9!R181</f>
        <v>2508.6999999999998</v>
      </c>
      <c r="S185" s="18">
        <f>Пр.9!S181</f>
        <v>0</v>
      </c>
    </row>
    <row r="186" spans="1:19" s="34" customFormat="1" ht="24" customHeight="1" x14ac:dyDescent="0.2">
      <c r="A186" s="35" t="s">
        <v>55</v>
      </c>
      <c r="B186" s="50"/>
      <c r="C186" s="51" t="s">
        <v>35</v>
      </c>
      <c r="D186" s="39" t="s">
        <v>38</v>
      </c>
      <c r="E186" s="37" t="s">
        <v>56</v>
      </c>
      <c r="F186" s="38" t="s">
        <v>51</v>
      </c>
      <c r="G186" s="38" t="s">
        <v>14</v>
      </c>
      <c r="H186" s="39" t="s">
        <v>74</v>
      </c>
      <c r="I186" s="7"/>
      <c r="J186" s="43">
        <f t="shared" ref="J186:S187" si="84">J187</f>
        <v>4939.7</v>
      </c>
      <c r="K186" s="43">
        <f t="shared" si="84"/>
        <v>0</v>
      </c>
      <c r="L186" s="43">
        <f t="shared" si="84"/>
        <v>556</v>
      </c>
      <c r="M186" s="43">
        <f t="shared" si="84"/>
        <v>0</v>
      </c>
      <c r="N186" s="43">
        <f t="shared" si="84"/>
        <v>5495.7</v>
      </c>
      <c r="O186" s="43">
        <f t="shared" si="84"/>
        <v>0</v>
      </c>
      <c r="P186" s="43">
        <f t="shared" si="84"/>
        <v>4537.2</v>
      </c>
      <c r="Q186" s="43">
        <f t="shared" si="84"/>
        <v>0</v>
      </c>
      <c r="R186" s="43">
        <f t="shared" si="84"/>
        <v>4632.2</v>
      </c>
      <c r="S186" s="43">
        <f t="shared" si="84"/>
        <v>0</v>
      </c>
    </row>
    <row r="187" spans="1:19" s="34" customFormat="1" ht="24" customHeight="1" x14ac:dyDescent="0.2">
      <c r="A187" s="35" t="s">
        <v>57</v>
      </c>
      <c r="B187" s="50"/>
      <c r="C187" s="51" t="s">
        <v>35</v>
      </c>
      <c r="D187" s="39" t="s">
        <v>38</v>
      </c>
      <c r="E187" s="37" t="s">
        <v>56</v>
      </c>
      <c r="F187" s="38" t="s">
        <v>58</v>
      </c>
      <c r="G187" s="38" t="s">
        <v>14</v>
      </c>
      <c r="H187" s="39" t="s">
        <v>74</v>
      </c>
      <c r="I187" s="7"/>
      <c r="J187" s="43">
        <f t="shared" si="84"/>
        <v>4939.7</v>
      </c>
      <c r="K187" s="43">
        <f t="shared" si="84"/>
        <v>0</v>
      </c>
      <c r="L187" s="43">
        <f t="shared" si="84"/>
        <v>556</v>
      </c>
      <c r="M187" s="43">
        <f t="shared" si="84"/>
        <v>0</v>
      </c>
      <c r="N187" s="43">
        <f t="shared" si="84"/>
        <v>5495.7</v>
      </c>
      <c r="O187" s="43">
        <f t="shared" si="84"/>
        <v>0</v>
      </c>
      <c r="P187" s="43">
        <f t="shared" si="84"/>
        <v>4537.2</v>
      </c>
      <c r="Q187" s="43">
        <f t="shared" si="84"/>
        <v>0</v>
      </c>
      <c r="R187" s="43">
        <f t="shared" si="84"/>
        <v>4632.2</v>
      </c>
      <c r="S187" s="43">
        <f t="shared" si="84"/>
        <v>0</v>
      </c>
    </row>
    <row r="188" spans="1:19" s="34" customFormat="1" ht="25.5" customHeight="1" x14ac:dyDescent="0.2">
      <c r="A188" s="35" t="s">
        <v>57</v>
      </c>
      <c r="B188" s="50"/>
      <c r="C188" s="51" t="s">
        <v>35</v>
      </c>
      <c r="D188" s="39" t="s">
        <v>38</v>
      </c>
      <c r="E188" s="37" t="s">
        <v>56</v>
      </c>
      <c r="F188" s="38" t="s">
        <v>58</v>
      </c>
      <c r="G188" s="38" t="s">
        <v>13</v>
      </c>
      <c r="H188" s="39" t="s">
        <v>74</v>
      </c>
      <c r="I188" s="40"/>
      <c r="J188" s="43">
        <f>J189+J191+J193</f>
        <v>4939.7</v>
      </c>
      <c r="K188" s="43">
        <f t="shared" ref="K188:S188" si="85">K189+K191+K193</f>
        <v>0</v>
      </c>
      <c r="L188" s="43">
        <f t="shared" si="85"/>
        <v>556</v>
      </c>
      <c r="M188" s="43">
        <f t="shared" si="85"/>
        <v>0</v>
      </c>
      <c r="N188" s="43">
        <f t="shared" si="85"/>
        <v>5495.7</v>
      </c>
      <c r="O188" s="43">
        <f t="shared" si="85"/>
        <v>0</v>
      </c>
      <c r="P188" s="43">
        <f t="shared" si="85"/>
        <v>4537.2</v>
      </c>
      <c r="Q188" s="43">
        <f t="shared" si="85"/>
        <v>0</v>
      </c>
      <c r="R188" s="43">
        <f t="shared" si="85"/>
        <v>4632.2</v>
      </c>
      <c r="S188" s="43">
        <f t="shared" si="85"/>
        <v>0</v>
      </c>
    </row>
    <row r="189" spans="1:19" ht="56.25" x14ac:dyDescent="0.2">
      <c r="A189" s="4" t="s">
        <v>712</v>
      </c>
      <c r="B189" s="47">
        <v>110</v>
      </c>
      <c r="C189" s="46" t="s">
        <v>35</v>
      </c>
      <c r="D189" s="45" t="s">
        <v>38</v>
      </c>
      <c r="E189" s="5" t="s">
        <v>56</v>
      </c>
      <c r="F189" s="17" t="s">
        <v>58</v>
      </c>
      <c r="G189" s="17" t="s">
        <v>13</v>
      </c>
      <c r="H189" s="6" t="s">
        <v>713</v>
      </c>
      <c r="I189" s="7"/>
      <c r="J189" s="18">
        <f>J190</f>
        <v>3000</v>
      </c>
      <c r="K189" s="18">
        <f>K190</f>
        <v>0</v>
      </c>
      <c r="L189" s="367">
        <f>L190</f>
        <v>0</v>
      </c>
      <c r="M189" s="18">
        <f>M190</f>
        <v>0</v>
      </c>
      <c r="N189" s="18">
        <f>J189+L189</f>
        <v>3000</v>
      </c>
      <c r="O189" s="18">
        <f>K189+M189</f>
        <v>0</v>
      </c>
      <c r="P189" s="18">
        <f>P190</f>
        <v>3000</v>
      </c>
      <c r="Q189" s="18">
        <f>Q190</f>
        <v>0</v>
      </c>
      <c r="R189" s="18">
        <f>R190</f>
        <v>3000</v>
      </c>
      <c r="S189" s="18">
        <f>S190</f>
        <v>0</v>
      </c>
    </row>
    <row r="190" spans="1:19" x14ac:dyDescent="0.2">
      <c r="A190" s="2" t="s">
        <v>340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713</v>
      </c>
      <c r="I190" s="7">
        <v>800</v>
      </c>
      <c r="J190" s="18">
        <f>Пр.9!J186</f>
        <v>3000</v>
      </c>
      <c r="K190" s="18">
        <f>Пр.9!K186</f>
        <v>0</v>
      </c>
      <c r="L190" s="18">
        <f>Пр.9!L186</f>
        <v>0</v>
      </c>
      <c r="M190" s="18">
        <f>Пр.9!M186</f>
        <v>0</v>
      </c>
      <c r="N190" s="18">
        <f>Пр.9!N186</f>
        <v>3000</v>
      </c>
      <c r="O190" s="18">
        <f>Пр.9!O186</f>
        <v>0</v>
      </c>
      <c r="P190" s="18">
        <f>Пр.9!P186</f>
        <v>3000</v>
      </c>
      <c r="Q190" s="18">
        <f>Пр.9!Q186</f>
        <v>0</v>
      </c>
      <c r="R190" s="18">
        <f>Пр.9!R186</f>
        <v>3000</v>
      </c>
      <c r="S190" s="18">
        <f>Пр.9!S186</f>
        <v>0</v>
      </c>
    </row>
    <row r="191" spans="1:19" ht="56.25" x14ac:dyDescent="0.2">
      <c r="A191" s="4" t="s">
        <v>711</v>
      </c>
      <c r="B191" s="47">
        <v>110</v>
      </c>
      <c r="C191" s="46" t="s">
        <v>35</v>
      </c>
      <c r="D191" s="45" t="s">
        <v>38</v>
      </c>
      <c r="E191" s="5" t="s">
        <v>56</v>
      </c>
      <c r="F191" s="17" t="s">
        <v>58</v>
      </c>
      <c r="G191" s="17" t="s">
        <v>13</v>
      </c>
      <c r="H191" s="6" t="s">
        <v>527</v>
      </c>
      <c r="I191" s="7"/>
      <c r="J191" s="18">
        <f t="shared" ref="J191:S191" si="86">J192</f>
        <v>0</v>
      </c>
      <c r="K191" s="18">
        <f t="shared" si="86"/>
        <v>0</v>
      </c>
      <c r="L191" s="18">
        <f t="shared" si="86"/>
        <v>0</v>
      </c>
      <c r="M191" s="18">
        <f t="shared" si="86"/>
        <v>0</v>
      </c>
      <c r="N191" s="18">
        <f t="shared" si="86"/>
        <v>0</v>
      </c>
      <c r="O191" s="18">
        <f t="shared" si="86"/>
        <v>0</v>
      </c>
      <c r="P191" s="18">
        <f t="shared" si="86"/>
        <v>0</v>
      </c>
      <c r="Q191" s="18">
        <f t="shared" si="86"/>
        <v>0</v>
      </c>
      <c r="R191" s="18">
        <f t="shared" si="86"/>
        <v>0</v>
      </c>
      <c r="S191" s="18">
        <f t="shared" si="86"/>
        <v>0</v>
      </c>
    </row>
    <row r="192" spans="1:19" x14ac:dyDescent="0.2">
      <c r="A192" s="2" t="s">
        <v>340</v>
      </c>
      <c r="B192" s="47">
        <v>110</v>
      </c>
      <c r="C192" s="46" t="s">
        <v>35</v>
      </c>
      <c r="D192" s="45" t="s">
        <v>38</v>
      </c>
      <c r="E192" s="5" t="s">
        <v>56</v>
      </c>
      <c r="F192" s="17" t="s">
        <v>58</v>
      </c>
      <c r="G192" s="17" t="s">
        <v>13</v>
      </c>
      <c r="H192" s="6" t="s">
        <v>527</v>
      </c>
      <c r="I192" s="7">
        <v>800</v>
      </c>
      <c r="J192" s="18">
        <f>Пр.9!J188</f>
        <v>0</v>
      </c>
      <c r="K192" s="18">
        <f>Пр.9!K188</f>
        <v>0</v>
      </c>
      <c r="L192" s="18">
        <f>Пр.9!L188</f>
        <v>0</v>
      </c>
      <c r="M192" s="18">
        <f>Пр.9!M188</f>
        <v>0</v>
      </c>
      <c r="N192" s="18">
        <f>Пр.9!N188</f>
        <v>0</v>
      </c>
      <c r="O192" s="18">
        <f>Пр.9!O188</f>
        <v>0</v>
      </c>
      <c r="P192" s="18">
        <f>Пр.9!P188</f>
        <v>0</v>
      </c>
      <c r="Q192" s="18">
        <f>Пр.9!Q188</f>
        <v>0</v>
      </c>
      <c r="R192" s="18">
        <f>Пр.9!R188</f>
        <v>0</v>
      </c>
      <c r="S192" s="18">
        <f>Пр.9!S188</f>
        <v>0</v>
      </c>
    </row>
    <row r="193" spans="1:19" ht="37.5" x14ac:dyDescent="0.2">
      <c r="A193" s="4" t="s">
        <v>445</v>
      </c>
      <c r="B193" s="47"/>
      <c r="C193" s="46" t="s">
        <v>35</v>
      </c>
      <c r="D193" s="45" t="s">
        <v>38</v>
      </c>
      <c r="E193" s="5" t="s">
        <v>56</v>
      </c>
      <c r="F193" s="17" t="s">
        <v>58</v>
      </c>
      <c r="G193" s="17" t="s">
        <v>13</v>
      </c>
      <c r="H193" s="6" t="s">
        <v>108</v>
      </c>
      <c r="I193" s="7"/>
      <c r="J193" s="18">
        <f t="shared" ref="J193:S193" si="87">J194</f>
        <v>1939.7</v>
      </c>
      <c r="K193" s="18">
        <f t="shared" si="87"/>
        <v>0</v>
      </c>
      <c r="L193" s="18">
        <f t="shared" si="87"/>
        <v>556</v>
      </c>
      <c r="M193" s="18">
        <f t="shared" si="87"/>
        <v>0</v>
      </c>
      <c r="N193" s="18">
        <f t="shared" si="87"/>
        <v>2495.6999999999998</v>
      </c>
      <c r="O193" s="18">
        <f t="shared" si="87"/>
        <v>0</v>
      </c>
      <c r="P193" s="18">
        <f t="shared" si="87"/>
        <v>1537.2</v>
      </c>
      <c r="Q193" s="18">
        <f t="shared" si="87"/>
        <v>0</v>
      </c>
      <c r="R193" s="18">
        <f t="shared" si="87"/>
        <v>1632.2</v>
      </c>
      <c r="S193" s="18">
        <f t="shared" si="87"/>
        <v>0</v>
      </c>
    </row>
    <row r="194" spans="1:19" ht="37.5" x14ac:dyDescent="0.2">
      <c r="A194" s="4" t="s">
        <v>335</v>
      </c>
      <c r="B194" s="47"/>
      <c r="C194" s="46" t="s">
        <v>35</v>
      </c>
      <c r="D194" s="45" t="s">
        <v>38</v>
      </c>
      <c r="E194" s="5" t="s">
        <v>56</v>
      </c>
      <c r="F194" s="17" t="s">
        <v>58</v>
      </c>
      <c r="G194" s="17" t="s">
        <v>13</v>
      </c>
      <c r="H194" s="6" t="s">
        <v>108</v>
      </c>
      <c r="I194" s="7">
        <v>200</v>
      </c>
      <c r="J194" s="18">
        <f>Пр.9!J190</f>
        <v>1939.7</v>
      </c>
      <c r="K194" s="18">
        <f>Пр.9!K190</f>
        <v>0</v>
      </c>
      <c r="L194" s="18">
        <f>Пр.9!L190</f>
        <v>556</v>
      </c>
      <c r="M194" s="18">
        <f>Пр.9!M190</f>
        <v>0</v>
      </c>
      <c r="N194" s="18">
        <f>Пр.9!N190</f>
        <v>2495.6999999999998</v>
      </c>
      <c r="O194" s="18">
        <f>Пр.9!O190</f>
        <v>0</v>
      </c>
      <c r="P194" s="18">
        <f>Пр.9!P190</f>
        <v>1537.2</v>
      </c>
      <c r="Q194" s="18">
        <f>Пр.9!Q190</f>
        <v>0</v>
      </c>
      <c r="R194" s="18">
        <f>Пр.9!R190</f>
        <v>1632.2</v>
      </c>
      <c r="S194" s="18">
        <f>Пр.9!S190</f>
        <v>0</v>
      </c>
    </row>
    <row r="195" spans="1:19" ht="27" customHeight="1" x14ac:dyDescent="0.2">
      <c r="A195" s="60" t="s">
        <v>39</v>
      </c>
      <c r="B195" s="36"/>
      <c r="C195" s="37" t="s">
        <v>35</v>
      </c>
      <c r="D195" s="39" t="s">
        <v>16</v>
      </c>
      <c r="E195" s="5"/>
      <c r="F195" s="17"/>
      <c r="G195" s="17"/>
      <c r="H195" s="6"/>
      <c r="I195" s="7"/>
      <c r="J195" s="43">
        <f t="shared" ref="J195:S195" si="88">J196+J203+J210+J219+J228</f>
        <v>308592.5</v>
      </c>
      <c r="K195" s="43">
        <f t="shared" si="88"/>
        <v>202637.4</v>
      </c>
      <c r="L195" s="43">
        <f>L196+L203+L210+L219+L228</f>
        <v>3756.4</v>
      </c>
      <c r="M195" s="43">
        <f>M196+M203+M210+M219+M228</f>
        <v>0</v>
      </c>
      <c r="N195" s="43">
        <f>N196+N203+N210+N219+N228</f>
        <v>312348.90000000002</v>
      </c>
      <c r="O195" s="43">
        <f>O196+O203+O210+O219+O228</f>
        <v>202637.4</v>
      </c>
      <c r="P195" s="43">
        <f t="shared" si="88"/>
        <v>54136.3</v>
      </c>
      <c r="Q195" s="43">
        <f t="shared" si="88"/>
        <v>0</v>
      </c>
      <c r="R195" s="43">
        <f t="shared" si="88"/>
        <v>54601.2</v>
      </c>
      <c r="S195" s="43">
        <f t="shared" si="88"/>
        <v>0</v>
      </c>
    </row>
    <row r="196" spans="1:19" s="34" customFormat="1" ht="93.75" x14ac:dyDescent="0.2">
      <c r="A196" s="244" t="s">
        <v>412</v>
      </c>
      <c r="B196" s="36"/>
      <c r="C196" s="41" t="s">
        <v>35</v>
      </c>
      <c r="D196" s="42" t="s">
        <v>16</v>
      </c>
      <c r="E196" s="37" t="s">
        <v>13</v>
      </c>
      <c r="F196" s="38" t="s">
        <v>51</v>
      </c>
      <c r="G196" s="38" t="s">
        <v>14</v>
      </c>
      <c r="H196" s="39" t="s">
        <v>74</v>
      </c>
      <c r="I196" s="40"/>
      <c r="J196" s="43">
        <f t="shared" ref="J196:S201" si="89">J197</f>
        <v>1070.3</v>
      </c>
      <c r="K196" s="43">
        <f t="shared" si="89"/>
        <v>0</v>
      </c>
      <c r="L196" s="43">
        <f t="shared" si="89"/>
        <v>1856.4</v>
      </c>
      <c r="M196" s="43">
        <f t="shared" si="89"/>
        <v>0</v>
      </c>
      <c r="N196" s="43">
        <f t="shared" si="89"/>
        <v>2926.7</v>
      </c>
      <c r="O196" s="43">
        <f t="shared" si="89"/>
        <v>0</v>
      </c>
      <c r="P196" s="43">
        <f t="shared" si="89"/>
        <v>0</v>
      </c>
      <c r="Q196" s="43">
        <f t="shared" si="89"/>
        <v>0</v>
      </c>
      <c r="R196" s="43">
        <f t="shared" si="89"/>
        <v>0</v>
      </c>
      <c r="S196" s="43">
        <f t="shared" si="89"/>
        <v>0</v>
      </c>
    </row>
    <row r="197" spans="1:19" s="34" customFormat="1" ht="56.25" x14ac:dyDescent="0.2">
      <c r="A197" s="35" t="s">
        <v>169</v>
      </c>
      <c r="B197" s="36"/>
      <c r="C197" s="41" t="s">
        <v>35</v>
      </c>
      <c r="D197" s="42" t="s">
        <v>16</v>
      </c>
      <c r="E197" s="37" t="s">
        <v>13</v>
      </c>
      <c r="F197" s="38" t="s">
        <v>9</v>
      </c>
      <c r="G197" s="38" t="s">
        <v>14</v>
      </c>
      <c r="H197" s="39" t="s">
        <v>74</v>
      </c>
      <c r="I197" s="40"/>
      <c r="J197" s="43">
        <f t="shared" si="89"/>
        <v>1070.3</v>
      </c>
      <c r="K197" s="43">
        <f t="shared" si="89"/>
        <v>0</v>
      </c>
      <c r="L197" s="43">
        <f t="shared" si="89"/>
        <v>1856.4</v>
      </c>
      <c r="M197" s="43">
        <f t="shared" si="89"/>
        <v>0</v>
      </c>
      <c r="N197" s="43">
        <f t="shared" si="89"/>
        <v>2926.7</v>
      </c>
      <c r="O197" s="43">
        <f t="shared" si="89"/>
        <v>0</v>
      </c>
      <c r="P197" s="43">
        <f t="shared" si="89"/>
        <v>0</v>
      </c>
      <c r="Q197" s="43">
        <f t="shared" si="89"/>
        <v>0</v>
      </c>
      <c r="R197" s="43">
        <f t="shared" si="89"/>
        <v>0</v>
      </c>
      <c r="S197" s="43">
        <f t="shared" si="89"/>
        <v>0</v>
      </c>
    </row>
    <row r="198" spans="1:19" s="34" customFormat="1" ht="75" x14ac:dyDescent="0.2">
      <c r="A198" s="35" t="s">
        <v>413</v>
      </c>
      <c r="B198" s="36">
        <v>110</v>
      </c>
      <c r="C198" s="41" t="s">
        <v>35</v>
      </c>
      <c r="D198" s="42" t="s">
        <v>16</v>
      </c>
      <c r="E198" s="37" t="s">
        <v>13</v>
      </c>
      <c r="F198" s="38" t="s">
        <v>9</v>
      </c>
      <c r="G198" s="38" t="s">
        <v>38</v>
      </c>
      <c r="H198" s="39" t="s">
        <v>74</v>
      </c>
      <c r="I198" s="40"/>
      <c r="J198" s="43">
        <f>J199+J201</f>
        <v>1070.3</v>
      </c>
      <c r="K198" s="43">
        <f t="shared" ref="K198:S198" si="90">K199+K201</f>
        <v>0</v>
      </c>
      <c r="L198" s="43">
        <f t="shared" si="90"/>
        <v>1856.4</v>
      </c>
      <c r="M198" s="43">
        <f t="shared" si="90"/>
        <v>0</v>
      </c>
      <c r="N198" s="43">
        <f t="shared" si="90"/>
        <v>2926.7</v>
      </c>
      <c r="O198" s="43">
        <f t="shared" si="90"/>
        <v>0</v>
      </c>
      <c r="P198" s="43">
        <f t="shared" si="90"/>
        <v>0</v>
      </c>
      <c r="Q198" s="43">
        <f t="shared" si="90"/>
        <v>0</v>
      </c>
      <c r="R198" s="43">
        <f t="shared" si="90"/>
        <v>0</v>
      </c>
      <c r="S198" s="43">
        <f t="shared" si="90"/>
        <v>0</v>
      </c>
    </row>
    <row r="199" spans="1:19" s="34" customFormat="1" ht="56.25" x14ac:dyDescent="0.2">
      <c r="A199" s="52" t="s">
        <v>729</v>
      </c>
      <c r="B199" s="8">
        <v>110</v>
      </c>
      <c r="C199" s="5" t="s">
        <v>35</v>
      </c>
      <c r="D199" s="45" t="s">
        <v>16</v>
      </c>
      <c r="E199" s="5" t="s">
        <v>13</v>
      </c>
      <c r="F199" s="17" t="s">
        <v>9</v>
      </c>
      <c r="G199" s="17" t="s">
        <v>38</v>
      </c>
      <c r="H199" s="6" t="s">
        <v>728</v>
      </c>
      <c r="I199" s="44"/>
      <c r="J199" s="18">
        <f>J200</f>
        <v>570.29999999999995</v>
      </c>
      <c r="K199" s="18">
        <f>K200</f>
        <v>0</v>
      </c>
      <c r="L199" s="367">
        <f>L200</f>
        <v>2356.4</v>
      </c>
      <c r="M199" s="18">
        <f>M200</f>
        <v>0</v>
      </c>
      <c r="N199" s="18">
        <f>J199+L199</f>
        <v>2926.7</v>
      </c>
      <c r="O199" s="18">
        <f>K199+M199</f>
        <v>0</v>
      </c>
      <c r="P199" s="18">
        <f>P200</f>
        <v>0</v>
      </c>
      <c r="Q199" s="18">
        <f>Q200</f>
        <v>0</v>
      </c>
      <c r="R199" s="18">
        <f>R200</f>
        <v>0</v>
      </c>
      <c r="S199" s="18">
        <f>S200</f>
        <v>0</v>
      </c>
    </row>
    <row r="200" spans="1:19" s="34" customFormat="1" ht="37.5" x14ac:dyDescent="0.2">
      <c r="A200" s="4" t="s">
        <v>337</v>
      </c>
      <c r="B200" s="8">
        <v>110</v>
      </c>
      <c r="C200" s="46" t="s">
        <v>35</v>
      </c>
      <c r="D200" s="6" t="s">
        <v>16</v>
      </c>
      <c r="E200" s="5" t="s">
        <v>13</v>
      </c>
      <c r="F200" s="17" t="s">
        <v>9</v>
      </c>
      <c r="G200" s="17" t="s">
        <v>38</v>
      </c>
      <c r="H200" s="6" t="s">
        <v>728</v>
      </c>
      <c r="I200" s="7">
        <v>400</v>
      </c>
      <c r="J200" s="18">
        <f>Пр.9!J196</f>
        <v>570.29999999999995</v>
      </c>
      <c r="K200" s="18">
        <f>Пр.9!K196</f>
        <v>0</v>
      </c>
      <c r="L200" s="18">
        <f>Пр.9!L196</f>
        <v>2356.4</v>
      </c>
      <c r="M200" s="18">
        <f>Пр.9!M196</f>
        <v>0</v>
      </c>
      <c r="N200" s="18">
        <f>Пр.9!N196</f>
        <v>2926.7</v>
      </c>
      <c r="O200" s="18">
        <f>Пр.9!O196</f>
        <v>0</v>
      </c>
      <c r="P200" s="18">
        <f>Пр.9!P196</f>
        <v>0</v>
      </c>
      <c r="Q200" s="18">
        <f>Пр.9!Q196</f>
        <v>0</v>
      </c>
      <c r="R200" s="18">
        <f>Пр.9!R196</f>
        <v>0</v>
      </c>
      <c r="S200" s="18">
        <f>Пр.9!S196</f>
        <v>0</v>
      </c>
    </row>
    <row r="201" spans="1:19" s="34" customFormat="1" ht="56.25" x14ac:dyDescent="0.2">
      <c r="A201" s="52" t="s">
        <v>390</v>
      </c>
      <c r="B201" s="8">
        <v>110</v>
      </c>
      <c r="C201" s="5" t="s">
        <v>35</v>
      </c>
      <c r="D201" s="45" t="s">
        <v>16</v>
      </c>
      <c r="E201" s="5" t="s">
        <v>13</v>
      </c>
      <c r="F201" s="17" t="s">
        <v>9</v>
      </c>
      <c r="G201" s="17" t="s">
        <v>38</v>
      </c>
      <c r="H201" s="6" t="s">
        <v>389</v>
      </c>
      <c r="I201" s="44"/>
      <c r="J201" s="18">
        <f t="shared" si="89"/>
        <v>500</v>
      </c>
      <c r="K201" s="18">
        <f t="shared" si="89"/>
        <v>0</v>
      </c>
      <c r="L201" s="18">
        <f t="shared" si="89"/>
        <v>-500</v>
      </c>
      <c r="M201" s="18">
        <f t="shared" si="89"/>
        <v>0</v>
      </c>
      <c r="N201" s="18">
        <f t="shared" si="89"/>
        <v>0</v>
      </c>
      <c r="O201" s="18">
        <f t="shared" si="89"/>
        <v>0</v>
      </c>
      <c r="P201" s="18">
        <f t="shared" si="89"/>
        <v>0</v>
      </c>
      <c r="Q201" s="18">
        <f t="shared" si="89"/>
        <v>0</v>
      </c>
      <c r="R201" s="18">
        <f t="shared" si="89"/>
        <v>0</v>
      </c>
      <c r="S201" s="18">
        <f t="shared" si="89"/>
        <v>0</v>
      </c>
    </row>
    <row r="202" spans="1:19" s="34" customFormat="1" ht="37.5" x14ac:dyDescent="0.2">
      <c r="A202" s="4" t="s">
        <v>337</v>
      </c>
      <c r="B202" s="8">
        <v>110</v>
      </c>
      <c r="C202" s="46" t="s">
        <v>35</v>
      </c>
      <c r="D202" s="6" t="s">
        <v>16</v>
      </c>
      <c r="E202" s="5" t="s">
        <v>13</v>
      </c>
      <c r="F202" s="17" t="s">
        <v>9</v>
      </c>
      <c r="G202" s="17" t="s">
        <v>38</v>
      </c>
      <c r="H202" s="6" t="s">
        <v>389</v>
      </c>
      <c r="I202" s="7">
        <v>400</v>
      </c>
      <c r="J202" s="18">
        <f>Пр.9!J198</f>
        <v>500</v>
      </c>
      <c r="K202" s="18">
        <f>Пр.9!K198</f>
        <v>0</v>
      </c>
      <c r="L202" s="18">
        <f>Пр.9!L198</f>
        <v>-500</v>
      </c>
      <c r="M202" s="18">
        <f>Пр.9!M198</f>
        <v>0</v>
      </c>
      <c r="N202" s="18">
        <f>Пр.9!N198</f>
        <v>0</v>
      </c>
      <c r="O202" s="18">
        <f>Пр.9!O198</f>
        <v>0</v>
      </c>
      <c r="P202" s="18">
        <f>Пр.9!P198</f>
        <v>0</v>
      </c>
      <c r="Q202" s="18">
        <f>Пр.9!Q198</f>
        <v>0</v>
      </c>
      <c r="R202" s="18">
        <f>Пр.9!R198</f>
        <v>0</v>
      </c>
      <c r="S202" s="18">
        <f>Пр.9!S198</f>
        <v>0</v>
      </c>
    </row>
    <row r="203" spans="1:19" s="34" customFormat="1" ht="56.25" x14ac:dyDescent="0.2">
      <c r="A203" s="49" t="s">
        <v>171</v>
      </c>
      <c r="B203" s="36"/>
      <c r="C203" s="37" t="s">
        <v>35</v>
      </c>
      <c r="D203" s="39" t="s">
        <v>16</v>
      </c>
      <c r="E203" s="37" t="s">
        <v>16</v>
      </c>
      <c r="F203" s="38" t="s">
        <v>51</v>
      </c>
      <c r="G203" s="38" t="s">
        <v>14</v>
      </c>
      <c r="H203" s="39" t="s">
        <v>74</v>
      </c>
      <c r="I203" s="53"/>
      <c r="J203" s="43">
        <f t="shared" ref="J203:S204" si="91">J204</f>
        <v>26540.400000000001</v>
      </c>
      <c r="K203" s="43">
        <f t="shared" si="91"/>
        <v>0</v>
      </c>
      <c r="L203" s="43">
        <f t="shared" si="91"/>
        <v>0</v>
      </c>
      <c r="M203" s="43">
        <f t="shared" si="91"/>
        <v>0</v>
      </c>
      <c r="N203" s="43">
        <f t="shared" si="91"/>
        <v>26540.400000000001</v>
      </c>
      <c r="O203" s="43">
        <f t="shared" si="91"/>
        <v>0</v>
      </c>
      <c r="P203" s="43">
        <f t="shared" si="91"/>
        <v>28097.3</v>
      </c>
      <c r="Q203" s="43">
        <f t="shared" si="91"/>
        <v>0</v>
      </c>
      <c r="R203" s="43">
        <f t="shared" si="91"/>
        <v>29119.599999999999</v>
      </c>
      <c r="S203" s="43">
        <f t="shared" si="91"/>
        <v>0</v>
      </c>
    </row>
    <row r="204" spans="1:19" s="34" customFormat="1" ht="56.25" x14ac:dyDescent="0.2">
      <c r="A204" s="49" t="s">
        <v>77</v>
      </c>
      <c r="B204" s="36"/>
      <c r="C204" s="37" t="s">
        <v>35</v>
      </c>
      <c r="D204" s="39" t="s">
        <v>16</v>
      </c>
      <c r="E204" s="37" t="s">
        <v>16</v>
      </c>
      <c r="F204" s="38" t="s">
        <v>9</v>
      </c>
      <c r="G204" s="38" t="s">
        <v>14</v>
      </c>
      <c r="H204" s="39" t="s">
        <v>74</v>
      </c>
      <c r="I204" s="53"/>
      <c r="J204" s="43">
        <f t="shared" si="91"/>
        <v>26540.400000000001</v>
      </c>
      <c r="K204" s="43">
        <f t="shared" si="91"/>
        <v>0</v>
      </c>
      <c r="L204" s="43">
        <f t="shared" si="91"/>
        <v>0</v>
      </c>
      <c r="M204" s="43">
        <f t="shared" si="91"/>
        <v>0</v>
      </c>
      <c r="N204" s="43">
        <f t="shared" si="91"/>
        <v>26540.400000000001</v>
      </c>
      <c r="O204" s="43">
        <f t="shared" si="91"/>
        <v>0</v>
      </c>
      <c r="P204" s="43">
        <f t="shared" si="91"/>
        <v>28097.3</v>
      </c>
      <c r="Q204" s="43">
        <f t="shared" si="91"/>
        <v>0</v>
      </c>
      <c r="R204" s="43">
        <f t="shared" si="91"/>
        <v>29119.599999999999</v>
      </c>
      <c r="S204" s="43">
        <f t="shared" si="91"/>
        <v>0</v>
      </c>
    </row>
    <row r="205" spans="1:19" s="34" customFormat="1" ht="37.5" x14ac:dyDescent="0.2">
      <c r="A205" s="49" t="s">
        <v>126</v>
      </c>
      <c r="B205" s="36"/>
      <c r="C205" s="37" t="s">
        <v>35</v>
      </c>
      <c r="D205" s="39" t="s">
        <v>16</v>
      </c>
      <c r="E205" s="37" t="s">
        <v>16</v>
      </c>
      <c r="F205" s="38" t="s">
        <v>9</v>
      </c>
      <c r="G205" s="38" t="s">
        <v>38</v>
      </c>
      <c r="H205" s="39" t="s">
        <v>74</v>
      </c>
      <c r="I205" s="53"/>
      <c r="J205" s="43">
        <f t="shared" ref="J205:S205" si="92">J206+J208</f>
        <v>26540.400000000001</v>
      </c>
      <c r="K205" s="43">
        <f t="shared" si="92"/>
        <v>0</v>
      </c>
      <c r="L205" s="43">
        <f>L206+L208</f>
        <v>0</v>
      </c>
      <c r="M205" s="43">
        <f>M206+M208</f>
        <v>0</v>
      </c>
      <c r="N205" s="43">
        <f>N206+N208</f>
        <v>26540.400000000001</v>
      </c>
      <c r="O205" s="43">
        <f>O206+O208</f>
        <v>0</v>
      </c>
      <c r="P205" s="43">
        <f t="shared" si="92"/>
        <v>28097.3</v>
      </c>
      <c r="Q205" s="43">
        <f t="shared" si="92"/>
        <v>0</v>
      </c>
      <c r="R205" s="43">
        <f t="shared" si="92"/>
        <v>29119.599999999999</v>
      </c>
      <c r="S205" s="43">
        <f t="shared" si="92"/>
        <v>0</v>
      </c>
    </row>
    <row r="206" spans="1:19" ht="56.25" x14ac:dyDescent="0.2">
      <c r="A206" s="52" t="s">
        <v>446</v>
      </c>
      <c r="B206" s="47"/>
      <c r="C206" s="5" t="s">
        <v>35</v>
      </c>
      <c r="D206" s="6" t="s">
        <v>16</v>
      </c>
      <c r="E206" s="5" t="s">
        <v>16</v>
      </c>
      <c r="F206" s="17" t="s">
        <v>9</v>
      </c>
      <c r="G206" s="17" t="s">
        <v>38</v>
      </c>
      <c r="H206" s="6" t="s">
        <v>161</v>
      </c>
      <c r="I206" s="54"/>
      <c r="J206" s="18">
        <f t="shared" ref="J206:S206" si="93">J207</f>
        <v>23420.400000000001</v>
      </c>
      <c r="K206" s="18">
        <f t="shared" si="93"/>
        <v>0</v>
      </c>
      <c r="L206" s="18">
        <f t="shared" si="93"/>
        <v>0</v>
      </c>
      <c r="M206" s="18">
        <f t="shared" si="93"/>
        <v>0</v>
      </c>
      <c r="N206" s="18">
        <f t="shared" si="93"/>
        <v>23420.400000000001</v>
      </c>
      <c r="O206" s="18">
        <f t="shared" si="93"/>
        <v>0</v>
      </c>
      <c r="P206" s="18">
        <f t="shared" si="93"/>
        <v>24790.5</v>
      </c>
      <c r="Q206" s="18">
        <f t="shared" si="93"/>
        <v>0</v>
      </c>
      <c r="R206" s="18">
        <f t="shared" si="93"/>
        <v>26013.3</v>
      </c>
      <c r="S206" s="18">
        <f t="shared" si="93"/>
        <v>0</v>
      </c>
    </row>
    <row r="207" spans="1:19" ht="37.5" x14ac:dyDescent="0.2">
      <c r="A207" s="4" t="s">
        <v>339</v>
      </c>
      <c r="B207" s="47"/>
      <c r="C207" s="5" t="s">
        <v>35</v>
      </c>
      <c r="D207" s="6" t="s">
        <v>16</v>
      </c>
      <c r="E207" s="5" t="s">
        <v>16</v>
      </c>
      <c r="F207" s="17" t="s">
        <v>9</v>
      </c>
      <c r="G207" s="17" t="s">
        <v>38</v>
      </c>
      <c r="H207" s="6" t="s">
        <v>161</v>
      </c>
      <c r="I207" s="7">
        <v>600</v>
      </c>
      <c r="J207" s="18">
        <f>Пр.9!J203</f>
        <v>23420.400000000001</v>
      </c>
      <c r="K207" s="18">
        <f>Пр.9!K203</f>
        <v>0</v>
      </c>
      <c r="L207" s="18">
        <f>Пр.9!L203</f>
        <v>0</v>
      </c>
      <c r="M207" s="18">
        <f>Пр.9!M203</f>
        <v>0</v>
      </c>
      <c r="N207" s="18">
        <f>Пр.9!N203</f>
        <v>23420.400000000001</v>
      </c>
      <c r="O207" s="18">
        <f>Пр.9!O203</f>
        <v>0</v>
      </c>
      <c r="P207" s="18">
        <f>Пр.9!P203</f>
        <v>24790.5</v>
      </c>
      <c r="Q207" s="18">
        <f>Пр.9!Q203</f>
        <v>0</v>
      </c>
      <c r="R207" s="18">
        <f>Пр.9!R203</f>
        <v>26013.3</v>
      </c>
      <c r="S207" s="18">
        <f>Пр.9!S203</f>
        <v>0</v>
      </c>
    </row>
    <row r="208" spans="1:19" ht="75" x14ac:dyDescent="0.2">
      <c r="A208" s="52" t="s">
        <v>447</v>
      </c>
      <c r="B208" s="47"/>
      <c r="C208" s="5" t="s">
        <v>35</v>
      </c>
      <c r="D208" s="6" t="s">
        <v>16</v>
      </c>
      <c r="E208" s="5" t="s">
        <v>16</v>
      </c>
      <c r="F208" s="17" t="s">
        <v>9</v>
      </c>
      <c r="G208" s="17" t="s">
        <v>38</v>
      </c>
      <c r="H208" s="6" t="s">
        <v>162</v>
      </c>
      <c r="I208" s="54"/>
      <c r="J208" s="18">
        <f t="shared" ref="J208:S208" si="94">J209</f>
        <v>3120</v>
      </c>
      <c r="K208" s="18">
        <f t="shared" si="94"/>
        <v>0</v>
      </c>
      <c r="L208" s="18">
        <f t="shared" si="94"/>
        <v>0</v>
      </c>
      <c r="M208" s="18">
        <f t="shared" si="94"/>
        <v>0</v>
      </c>
      <c r="N208" s="18">
        <f t="shared" si="94"/>
        <v>3120</v>
      </c>
      <c r="O208" s="18">
        <f t="shared" si="94"/>
        <v>0</v>
      </c>
      <c r="P208" s="18">
        <f t="shared" si="94"/>
        <v>3306.8</v>
      </c>
      <c r="Q208" s="18">
        <f t="shared" si="94"/>
        <v>0</v>
      </c>
      <c r="R208" s="18">
        <f t="shared" si="94"/>
        <v>3106.3</v>
      </c>
      <c r="S208" s="18">
        <f t="shared" si="94"/>
        <v>0</v>
      </c>
    </row>
    <row r="209" spans="1:19" ht="37.5" x14ac:dyDescent="0.2">
      <c r="A209" s="4" t="s">
        <v>339</v>
      </c>
      <c r="B209" s="47"/>
      <c r="C209" s="5" t="s">
        <v>35</v>
      </c>
      <c r="D209" s="6" t="s">
        <v>16</v>
      </c>
      <c r="E209" s="5" t="s">
        <v>16</v>
      </c>
      <c r="F209" s="17" t="s">
        <v>9</v>
      </c>
      <c r="G209" s="17" t="s">
        <v>38</v>
      </c>
      <c r="H209" s="6" t="s">
        <v>162</v>
      </c>
      <c r="I209" s="7">
        <v>600</v>
      </c>
      <c r="J209" s="18">
        <f>Пр.9!J205</f>
        <v>3120</v>
      </c>
      <c r="K209" s="18">
        <f>Пр.9!K205</f>
        <v>0</v>
      </c>
      <c r="L209" s="18">
        <f>Пр.9!L205</f>
        <v>0</v>
      </c>
      <c r="M209" s="18">
        <f>Пр.9!M205</f>
        <v>0</v>
      </c>
      <c r="N209" s="18">
        <f>Пр.9!N205</f>
        <v>3120</v>
      </c>
      <c r="O209" s="18">
        <f>Пр.9!O205</f>
        <v>0</v>
      </c>
      <c r="P209" s="18">
        <f>Пр.9!P205</f>
        <v>3306.8</v>
      </c>
      <c r="Q209" s="18">
        <f>Пр.9!Q205</f>
        <v>0</v>
      </c>
      <c r="R209" s="18">
        <f>Пр.9!R205</f>
        <v>3106.3</v>
      </c>
      <c r="S209" s="18">
        <f>Пр.9!S205</f>
        <v>0</v>
      </c>
    </row>
    <row r="210" spans="1:19" s="34" customFormat="1" ht="56.25" x14ac:dyDescent="0.2">
      <c r="A210" s="49" t="s">
        <v>175</v>
      </c>
      <c r="B210" s="56"/>
      <c r="C210" s="51" t="s">
        <v>35</v>
      </c>
      <c r="D210" s="39" t="s">
        <v>16</v>
      </c>
      <c r="E210" s="37" t="s">
        <v>30</v>
      </c>
      <c r="F210" s="38" t="s">
        <v>51</v>
      </c>
      <c r="G210" s="38" t="s">
        <v>14</v>
      </c>
      <c r="H210" s="39" t="s">
        <v>74</v>
      </c>
      <c r="I210" s="40"/>
      <c r="J210" s="68">
        <f t="shared" ref="J210:S210" si="95">J211+J216</f>
        <v>24650.400000000001</v>
      </c>
      <c r="K210" s="68">
        <f t="shared" si="95"/>
        <v>3268</v>
      </c>
      <c r="L210" s="68">
        <f>L211+L216</f>
        <v>0</v>
      </c>
      <c r="M210" s="68">
        <f>M211+M216</f>
        <v>0</v>
      </c>
      <c r="N210" s="68">
        <f>N211+N216</f>
        <v>24650.400000000001</v>
      </c>
      <c r="O210" s="68">
        <f>O211+O216</f>
        <v>3268</v>
      </c>
      <c r="P210" s="68">
        <f t="shared" si="95"/>
        <v>378.2</v>
      </c>
      <c r="Q210" s="68">
        <f t="shared" si="95"/>
        <v>0</v>
      </c>
      <c r="R210" s="68">
        <f t="shared" si="95"/>
        <v>378.2</v>
      </c>
      <c r="S210" s="68">
        <f t="shared" si="95"/>
        <v>0</v>
      </c>
    </row>
    <row r="211" spans="1:19" s="34" customFormat="1" ht="37.5" x14ac:dyDescent="0.2">
      <c r="A211" s="49" t="s">
        <v>147</v>
      </c>
      <c r="B211" s="50"/>
      <c r="C211" s="51" t="s">
        <v>35</v>
      </c>
      <c r="D211" s="39" t="s">
        <v>16</v>
      </c>
      <c r="E211" s="37" t="s">
        <v>30</v>
      </c>
      <c r="F211" s="38" t="s">
        <v>51</v>
      </c>
      <c r="G211" s="38" t="s">
        <v>16</v>
      </c>
      <c r="H211" s="39" t="s">
        <v>74</v>
      </c>
      <c r="I211" s="53"/>
      <c r="J211" s="43">
        <f t="shared" ref="J211:S211" si="96">J212+J214</f>
        <v>24555.7</v>
      </c>
      <c r="K211" s="43">
        <f t="shared" si="96"/>
        <v>3178</v>
      </c>
      <c r="L211" s="43">
        <f>L212+L214</f>
        <v>0</v>
      </c>
      <c r="M211" s="43">
        <f>M212+M214</f>
        <v>0</v>
      </c>
      <c r="N211" s="43">
        <f>N212+N214</f>
        <v>24555.7</v>
      </c>
      <c r="O211" s="43">
        <f>O212+O214</f>
        <v>3178</v>
      </c>
      <c r="P211" s="43">
        <f t="shared" si="96"/>
        <v>378.2</v>
      </c>
      <c r="Q211" s="43">
        <f t="shared" si="96"/>
        <v>0</v>
      </c>
      <c r="R211" s="43">
        <f t="shared" si="96"/>
        <v>378.2</v>
      </c>
      <c r="S211" s="43">
        <f t="shared" si="96"/>
        <v>0</v>
      </c>
    </row>
    <row r="212" spans="1:19" ht="56.25" x14ac:dyDescent="0.2">
      <c r="A212" s="2" t="s">
        <v>454</v>
      </c>
      <c r="B212" s="8">
        <v>110</v>
      </c>
      <c r="C212" s="5" t="s">
        <v>35</v>
      </c>
      <c r="D212" s="6" t="s">
        <v>16</v>
      </c>
      <c r="E212" s="5" t="s">
        <v>30</v>
      </c>
      <c r="F212" s="17" t="s">
        <v>51</v>
      </c>
      <c r="G212" s="17" t="s">
        <v>16</v>
      </c>
      <c r="H212" s="6" t="s">
        <v>453</v>
      </c>
      <c r="I212" s="7"/>
      <c r="J212" s="18">
        <f t="shared" ref="J212:S212" si="97">J213</f>
        <v>20999.5</v>
      </c>
      <c r="K212" s="18">
        <f t="shared" si="97"/>
        <v>0</v>
      </c>
      <c r="L212" s="18">
        <f t="shared" si="97"/>
        <v>0</v>
      </c>
      <c r="M212" s="18">
        <f t="shared" si="97"/>
        <v>0</v>
      </c>
      <c r="N212" s="18">
        <f t="shared" si="97"/>
        <v>20999.5</v>
      </c>
      <c r="O212" s="18">
        <f t="shared" si="97"/>
        <v>0</v>
      </c>
      <c r="P212" s="18">
        <f t="shared" si="97"/>
        <v>0</v>
      </c>
      <c r="Q212" s="18">
        <f t="shared" si="97"/>
        <v>0</v>
      </c>
      <c r="R212" s="18">
        <f t="shared" si="97"/>
        <v>0</v>
      </c>
      <c r="S212" s="18">
        <f t="shared" si="97"/>
        <v>0</v>
      </c>
    </row>
    <row r="213" spans="1:19" ht="37.5" x14ac:dyDescent="0.2">
      <c r="A213" s="4" t="s">
        <v>335</v>
      </c>
      <c r="B213" s="8">
        <v>110</v>
      </c>
      <c r="C213" s="5" t="s">
        <v>35</v>
      </c>
      <c r="D213" s="6" t="s">
        <v>16</v>
      </c>
      <c r="E213" s="5" t="s">
        <v>30</v>
      </c>
      <c r="F213" s="17" t="s">
        <v>51</v>
      </c>
      <c r="G213" s="17" t="s">
        <v>16</v>
      </c>
      <c r="H213" s="6" t="s">
        <v>453</v>
      </c>
      <c r="I213" s="7">
        <v>200</v>
      </c>
      <c r="J213" s="18">
        <f>Пр.9!J209</f>
        <v>20999.5</v>
      </c>
      <c r="K213" s="18">
        <f>Пр.9!K209</f>
        <v>0</v>
      </c>
      <c r="L213" s="18">
        <f>Пр.9!L209</f>
        <v>0</v>
      </c>
      <c r="M213" s="18">
        <f>Пр.9!M209</f>
        <v>0</v>
      </c>
      <c r="N213" s="18">
        <f>Пр.9!N209</f>
        <v>20999.5</v>
      </c>
      <c r="O213" s="18">
        <f>Пр.9!O209</f>
        <v>0</v>
      </c>
      <c r="P213" s="18">
        <f>Пр.9!P209</f>
        <v>0</v>
      </c>
      <c r="Q213" s="18">
        <f>Пр.9!Q209</f>
        <v>0</v>
      </c>
      <c r="R213" s="18">
        <f>Пр.9!R209</f>
        <v>0</v>
      </c>
      <c r="S213" s="18">
        <f>Пр.9!S209</f>
        <v>0</v>
      </c>
    </row>
    <row r="214" spans="1:19" ht="112.5" x14ac:dyDescent="0.2">
      <c r="A214" s="2" t="s">
        <v>448</v>
      </c>
      <c r="B214" s="8">
        <v>110</v>
      </c>
      <c r="C214" s="5" t="s">
        <v>35</v>
      </c>
      <c r="D214" s="6" t="s">
        <v>16</v>
      </c>
      <c r="E214" s="5" t="s">
        <v>30</v>
      </c>
      <c r="F214" s="17" t="s">
        <v>51</v>
      </c>
      <c r="G214" s="17" t="s">
        <v>16</v>
      </c>
      <c r="H214" s="6" t="s">
        <v>386</v>
      </c>
      <c r="I214" s="7"/>
      <c r="J214" s="18">
        <f t="shared" ref="J214:S214" si="98">J215</f>
        <v>3556.2</v>
      </c>
      <c r="K214" s="18">
        <f t="shared" si="98"/>
        <v>3178</v>
      </c>
      <c r="L214" s="18">
        <f t="shared" si="98"/>
        <v>0</v>
      </c>
      <c r="M214" s="18">
        <f t="shared" si="98"/>
        <v>0</v>
      </c>
      <c r="N214" s="18">
        <f t="shared" si="98"/>
        <v>3556.2</v>
      </c>
      <c r="O214" s="18">
        <f t="shared" si="98"/>
        <v>3178</v>
      </c>
      <c r="P214" s="18">
        <f t="shared" si="98"/>
        <v>378.2</v>
      </c>
      <c r="Q214" s="18">
        <f t="shared" si="98"/>
        <v>0</v>
      </c>
      <c r="R214" s="18">
        <f t="shared" si="98"/>
        <v>378.2</v>
      </c>
      <c r="S214" s="18">
        <f t="shared" si="98"/>
        <v>0</v>
      </c>
    </row>
    <row r="215" spans="1:19" ht="37.5" x14ac:dyDescent="0.2">
      <c r="A215" s="4" t="s">
        <v>335</v>
      </c>
      <c r="B215" s="8">
        <v>110</v>
      </c>
      <c r="C215" s="5" t="s">
        <v>35</v>
      </c>
      <c r="D215" s="6" t="s">
        <v>16</v>
      </c>
      <c r="E215" s="5" t="s">
        <v>30</v>
      </c>
      <c r="F215" s="17" t="s">
        <v>51</v>
      </c>
      <c r="G215" s="17" t="s">
        <v>16</v>
      </c>
      <c r="H215" s="6" t="s">
        <v>386</v>
      </c>
      <c r="I215" s="7">
        <v>200</v>
      </c>
      <c r="J215" s="18">
        <f>Пр.9!J211</f>
        <v>3556.2</v>
      </c>
      <c r="K215" s="18">
        <f>Пр.9!K211</f>
        <v>3178</v>
      </c>
      <c r="L215" s="18">
        <f>Пр.9!L211</f>
        <v>0</v>
      </c>
      <c r="M215" s="18">
        <f>Пр.9!M211</f>
        <v>0</v>
      </c>
      <c r="N215" s="18">
        <f>Пр.9!N211</f>
        <v>3556.2</v>
      </c>
      <c r="O215" s="18">
        <f>Пр.9!O211</f>
        <v>3178</v>
      </c>
      <c r="P215" s="18">
        <f>Пр.9!P211</f>
        <v>378.2</v>
      </c>
      <c r="Q215" s="18">
        <f>Пр.9!Q211</f>
        <v>0</v>
      </c>
      <c r="R215" s="18">
        <f>Пр.9!R211</f>
        <v>378.2</v>
      </c>
      <c r="S215" s="18">
        <f>Пр.9!S211</f>
        <v>0</v>
      </c>
    </row>
    <row r="216" spans="1:19" s="34" customFormat="1" ht="37.5" x14ac:dyDescent="0.2">
      <c r="A216" s="49" t="s">
        <v>498</v>
      </c>
      <c r="B216" s="50">
        <v>110</v>
      </c>
      <c r="C216" s="51" t="s">
        <v>35</v>
      </c>
      <c r="D216" s="39" t="s">
        <v>16</v>
      </c>
      <c r="E216" s="37" t="s">
        <v>30</v>
      </c>
      <c r="F216" s="38" t="s">
        <v>51</v>
      </c>
      <c r="G216" s="38" t="s">
        <v>17</v>
      </c>
      <c r="H216" s="39" t="s">
        <v>74</v>
      </c>
      <c r="I216" s="53"/>
      <c r="J216" s="43">
        <f t="shared" ref="J216:S217" si="99">J217</f>
        <v>94.7</v>
      </c>
      <c r="K216" s="43">
        <f t="shared" si="99"/>
        <v>90</v>
      </c>
      <c r="L216" s="43">
        <f t="shared" si="99"/>
        <v>0</v>
      </c>
      <c r="M216" s="43">
        <f t="shared" si="99"/>
        <v>0</v>
      </c>
      <c r="N216" s="43">
        <f t="shared" si="99"/>
        <v>94.7</v>
      </c>
      <c r="O216" s="43">
        <f t="shared" si="99"/>
        <v>90</v>
      </c>
      <c r="P216" s="43">
        <f t="shared" si="99"/>
        <v>0</v>
      </c>
      <c r="Q216" s="43">
        <f t="shared" si="99"/>
        <v>0</v>
      </c>
      <c r="R216" s="43">
        <f t="shared" si="99"/>
        <v>0</v>
      </c>
      <c r="S216" s="43">
        <f t="shared" si="99"/>
        <v>0</v>
      </c>
    </row>
    <row r="217" spans="1:19" ht="37.5" x14ac:dyDescent="0.2">
      <c r="A217" s="2" t="s">
        <v>420</v>
      </c>
      <c r="B217" s="8">
        <v>110</v>
      </c>
      <c r="C217" s="5" t="s">
        <v>35</v>
      </c>
      <c r="D217" s="6" t="s">
        <v>16</v>
      </c>
      <c r="E217" s="5" t="s">
        <v>30</v>
      </c>
      <c r="F217" s="17" t="s">
        <v>51</v>
      </c>
      <c r="G217" s="17" t="s">
        <v>17</v>
      </c>
      <c r="H217" s="6" t="s">
        <v>421</v>
      </c>
      <c r="I217" s="7"/>
      <c r="J217" s="18">
        <f t="shared" si="99"/>
        <v>94.7</v>
      </c>
      <c r="K217" s="18">
        <f t="shared" si="99"/>
        <v>90</v>
      </c>
      <c r="L217" s="18">
        <f t="shared" si="99"/>
        <v>0</v>
      </c>
      <c r="M217" s="18">
        <f t="shared" si="99"/>
        <v>0</v>
      </c>
      <c r="N217" s="18">
        <f t="shared" si="99"/>
        <v>94.7</v>
      </c>
      <c r="O217" s="18">
        <f t="shared" si="99"/>
        <v>90</v>
      </c>
      <c r="P217" s="18">
        <f t="shared" si="99"/>
        <v>0</v>
      </c>
      <c r="Q217" s="18">
        <f t="shared" si="99"/>
        <v>0</v>
      </c>
      <c r="R217" s="18">
        <f t="shared" si="99"/>
        <v>0</v>
      </c>
      <c r="S217" s="18">
        <f t="shared" si="99"/>
        <v>0</v>
      </c>
    </row>
    <row r="218" spans="1:19" ht="37.5" x14ac:dyDescent="0.2">
      <c r="A218" s="4" t="s">
        <v>335</v>
      </c>
      <c r="B218" s="8">
        <v>110</v>
      </c>
      <c r="C218" s="5" t="s">
        <v>35</v>
      </c>
      <c r="D218" s="6" t="s">
        <v>16</v>
      </c>
      <c r="E218" s="5" t="s">
        <v>30</v>
      </c>
      <c r="F218" s="17" t="s">
        <v>51</v>
      </c>
      <c r="G218" s="17" t="s">
        <v>17</v>
      </c>
      <c r="H218" s="6" t="s">
        <v>421</v>
      </c>
      <c r="I218" s="7">
        <v>200</v>
      </c>
      <c r="J218" s="18">
        <f>Пр.9!J214</f>
        <v>94.7</v>
      </c>
      <c r="K218" s="18">
        <f>Пр.9!K214</f>
        <v>90</v>
      </c>
      <c r="L218" s="18">
        <f>Пр.9!L214</f>
        <v>0</v>
      </c>
      <c r="M218" s="18">
        <f>Пр.9!M214</f>
        <v>0</v>
      </c>
      <c r="N218" s="18">
        <f>Пр.9!N214</f>
        <v>94.7</v>
      </c>
      <c r="O218" s="18">
        <f>Пр.9!O214</f>
        <v>90</v>
      </c>
      <c r="P218" s="18">
        <f>Пр.9!P214</f>
        <v>0</v>
      </c>
      <c r="Q218" s="18">
        <f>Пр.9!Q214</f>
        <v>0</v>
      </c>
      <c r="R218" s="18">
        <f>Пр.9!R214</f>
        <v>0</v>
      </c>
      <c r="S218" s="18">
        <f>Пр.9!S214</f>
        <v>0</v>
      </c>
    </row>
    <row r="219" spans="1:19" ht="56.25" x14ac:dyDescent="0.2">
      <c r="A219" s="13" t="s">
        <v>600</v>
      </c>
      <c r="B219" s="36"/>
      <c r="C219" s="37" t="s">
        <v>35</v>
      </c>
      <c r="D219" s="39" t="s">
        <v>16</v>
      </c>
      <c r="E219" s="37" t="s">
        <v>25</v>
      </c>
      <c r="F219" s="38" t="s">
        <v>51</v>
      </c>
      <c r="G219" s="38" t="s">
        <v>14</v>
      </c>
      <c r="H219" s="39" t="s">
        <v>74</v>
      </c>
      <c r="I219" s="7"/>
      <c r="J219" s="43">
        <f t="shared" ref="J219:S219" si="100">J220+J223</f>
        <v>202095.7</v>
      </c>
      <c r="K219" s="43">
        <f t="shared" si="100"/>
        <v>189369.4</v>
      </c>
      <c r="L219" s="43">
        <f>L220+L223</f>
        <v>0</v>
      </c>
      <c r="M219" s="43">
        <f>M220+M223</f>
        <v>0</v>
      </c>
      <c r="N219" s="43">
        <f>N220+N223</f>
        <v>202095.7</v>
      </c>
      <c r="O219" s="43">
        <f>O220+O223</f>
        <v>189369.4</v>
      </c>
      <c r="P219" s="43">
        <f t="shared" si="100"/>
        <v>9110.9</v>
      </c>
      <c r="Q219" s="43">
        <f t="shared" si="100"/>
        <v>0</v>
      </c>
      <c r="R219" s="43">
        <f t="shared" si="100"/>
        <v>9110.9</v>
      </c>
      <c r="S219" s="43">
        <f t="shared" si="100"/>
        <v>0</v>
      </c>
    </row>
    <row r="220" spans="1:19" ht="37.5" x14ac:dyDescent="0.2">
      <c r="A220" s="13" t="s">
        <v>621</v>
      </c>
      <c r="B220" s="36">
        <v>110</v>
      </c>
      <c r="C220" s="37" t="s">
        <v>35</v>
      </c>
      <c r="D220" s="39" t="s">
        <v>16</v>
      </c>
      <c r="E220" s="37" t="s">
        <v>25</v>
      </c>
      <c r="F220" s="38" t="s">
        <v>51</v>
      </c>
      <c r="G220" s="38" t="s">
        <v>16</v>
      </c>
      <c r="H220" s="39" t="s">
        <v>74</v>
      </c>
      <c r="I220" s="40"/>
      <c r="J220" s="43">
        <f t="shared" ref="J220:S221" si="101">J221</f>
        <v>69464.7</v>
      </c>
      <c r="K220" s="43">
        <f t="shared" si="101"/>
        <v>62527.7</v>
      </c>
      <c r="L220" s="43">
        <f t="shared" si="101"/>
        <v>0</v>
      </c>
      <c r="M220" s="43">
        <f t="shared" si="101"/>
        <v>0</v>
      </c>
      <c r="N220" s="43">
        <f t="shared" si="101"/>
        <v>69464.7</v>
      </c>
      <c r="O220" s="43">
        <f t="shared" si="101"/>
        <v>62527.7</v>
      </c>
      <c r="P220" s="43">
        <f t="shared" si="101"/>
        <v>6937</v>
      </c>
      <c r="Q220" s="43">
        <f t="shared" si="101"/>
        <v>0</v>
      </c>
      <c r="R220" s="43">
        <f t="shared" si="101"/>
        <v>6937</v>
      </c>
      <c r="S220" s="43">
        <f t="shared" si="101"/>
        <v>0</v>
      </c>
    </row>
    <row r="221" spans="1:19" ht="56.25" x14ac:dyDescent="0.2">
      <c r="A221" s="2" t="s">
        <v>512</v>
      </c>
      <c r="B221" s="8">
        <v>110</v>
      </c>
      <c r="C221" s="5" t="s">
        <v>35</v>
      </c>
      <c r="D221" s="6" t="s">
        <v>16</v>
      </c>
      <c r="E221" s="5" t="s">
        <v>25</v>
      </c>
      <c r="F221" s="17" t="s">
        <v>51</v>
      </c>
      <c r="G221" s="17" t="s">
        <v>16</v>
      </c>
      <c r="H221" s="6" t="s">
        <v>511</v>
      </c>
      <c r="I221" s="7"/>
      <c r="J221" s="18">
        <f t="shared" si="101"/>
        <v>69464.7</v>
      </c>
      <c r="K221" s="18">
        <f t="shared" si="101"/>
        <v>62527.7</v>
      </c>
      <c r="L221" s="18">
        <f t="shared" si="101"/>
        <v>0</v>
      </c>
      <c r="M221" s="18">
        <f t="shared" si="101"/>
        <v>0</v>
      </c>
      <c r="N221" s="18">
        <f t="shared" si="101"/>
        <v>69464.7</v>
      </c>
      <c r="O221" s="18">
        <f t="shared" si="101"/>
        <v>62527.7</v>
      </c>
      <c r="P221" s="18">
        <f t="shared" si="101"/>
        <v>6937</v>
      </c>
      <c r="Q221" s="18">
        <f t="shared" si="101"/>
        <v>0</v>
      </c>
      <c r="R221" s="18">
        <f t="shared" si="101"/>
        <v>6937</v>
      </c>
      <c r="S221" s="18">
        <f t="shared" si="101"/>
        <v>0</v>
      </c>
    </row>
    <row r="222" spans="1:19" ht="37.5" x14ac:dyDescent="0.2">
      <c r="A222" s="4" t="s">
        <v>335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51</v>
      </c>
      <c r="G222" s="17" t="s">
        <v>16</v>
      </c>
      <c r="H222" s="6" t="s">
        <v>511</v>
      </c>
      <c r="I222" s="7">
        <v>200</v>
      </c>
      <c r="J222" s="18">
        <f>Пр.9!J218</f>
        <v>69464.7</v>
      </c>
      <c r="K222" s="18">
        <f>Пр.9!K218</f>
        <v>62527.7</v>
      </c>
      <c r="L222" s="18">
        <f>Пр.9!L218</f>
        <v>0</v>
      </c>
      <c r="M222" s="18">
        <f>Пр.9!M218</f>
        <v>0</v>
      </c>
      <c r="N222" s="18">
        <f>Пр.9!N218</f>
        <v>69464.7</v>
      </c>
      <c r="O222" s="18">
        <f>Пр.9!O218</f>
        <v>62527.7</v>
      </c>
      <c r="P222" s="18">
        <f>Пр.9!P218</f>
        <v>6937</v>
      </c>
      <c r="Q222" s="18">
        <f>Пр.9!Q218</f>
        <v>0</v>
      </c>
      <c r="R222" s="18">
        <f>Пр.9!R218</f>
        <v>6937</v>
      </c>
      <c r="S222" s="18">
        <f>Пр.9!S218</f>
        <v>0</v>
      </c>
    </row>
    <row r="223" spans="1:19" ht="37.5" x14ac:dyDescent="0.2">
      <c r="A223" s="13" t="s">
        <v>396</v>
      </c>
      <c r="B223" s="36">
        <v>110</v>
      </c>
      <c r="C223" s="37" t="s">
        <v>35</v>
      </c>
      <c r="D223" s="39" t="s">
        <v>16</v>
      </c>
      <c r="E223" s="37" t="s">
        <v>25</v>
      </c>
      <c r="F223" s="38" t="s">
        <v>51</v>
      </c>
      <c r="G223" s="38" t="s">
        <v>395</v>
      </c>
      <c r="H223" s="39" t="s">
        <v>74</v>
      </c>
      <c r="I223" s="40"/>
      <c r="J223" s="43">
        <f t="shared" ref="J223:S223" si="102">J224+J226</f>
        <v>132631</v>
      </c>
      <c r="K223" s="43">
        <f t="shared" si="102"/>
        <v>126841.7</v>
      </c>
      <c r="L223" s="43">
        <f>L224+L226</f>
        <v>0</v>
      </c>
      <c r="M223" s="43">
        <f>M224+M226</f>
        <v>0</v>
      </c>
      <c r="N223" s="43">
        <f>N224+N226</f>
        <v>132631</v>
      </c>
      <c r="O223" s="43">
        <f>O224+O226</f>
        <v>126841.7</v>
      </c>
      <c r="P223" s="43">
        <f t="shared" si="102"/>
        <v>2173.9</v>
      </c>
      <c r="Q223" s="43">
        <f t="shared" si="102"/>
        <v>0</v>
      </c>
      <c r="R223" s="43">
        <f t="shared" si="102"/>
        <v>2173.9</v>
      </c>
      <c r="S223" s="43">
        <f t="shared" si="102"/>
        <v>0</v>
      </c>
    </row>
    <row r="224" spans="1:19" ht="75" x14ac:dyDescent="0.2">
      <c r="A224" s="2" t="s">
        <v>552</v>
      </c>
      <c r="B224" s="8">
        <v>110</v>
      </c>
      <c r="C224" s="5" t="s">
        <v>35</v>
      </c>
      <c r="D224" s="6" t="s">
        <v>16</v>
      </c>
      <c r="E224" s="5" t="s">
        <v>25</v>
      </c>
      <c r="F224" s="17" t="s">
        <v>51</v>
      </c>
      <c r="G224" s="17" t="s">
        <v>395</v>
      </c>
      <c r="H224" s="6" t="s">
        <v>551</v>
      </c>
      <c r="I224" s="7"/>
      <c r="J224" s="18">
        <f t="shared" ref="J224:S224" si="103">J225</f>
        <v>105000</v>
      </c>
      <c r="K224" s="18">
        <f t="shared" si="103"/>
        <v>100000</v>
      </c>
      <c r="L224" s="18">
        <f t="shared" si="103"/>
        <v>0</v>
      </c>
      <c r="M224" s="18">
        <f t="shared" si="103"/>
        <v>0</v>
      </c>
      <c r="N224" s="18">
        <f t="shared" si="103"/>
        <v>105000</v>
      </c>
      <c r="O224" s="18">
        <f t="shared" si="103"/>
        <v>100000</v>
      </c>
      <c r="P224" s="18">
        <f t="shared" si="103"/>
        <v>0</v>
      </c>
      <c r="Q224" s="18">
        <f t="shared" si="103"/>
        <v>0</v>
      </c>
      <c r="R224" s="18">
        <f t="shared" si="103"/>
        <v>0</v>
      </c>
      <c r="S224" s="18">
        <f t="shared" si="103"/>
        <v>0</v>
      </c>
    </row>
    <row r="225" spans="1:19" ht="37.5" x14ac:dyDescent="0.2">
      <c r="A225" s="4" t="s">
        <v>335</v>
      </c>
      <c r="B225" s="8">
        <v>110</v>
      </c>
      <c r="C225" s="5" t="s">
        <v>35</v>
      </c>
      <c r="D225" s="6" t="s">
        <v>16</v>
      </c>
      <c r="E225" s="5" t="s">
        <v>25</v>
      </c>
      <c r="F225" s="17" t="s">
        <v>51</v>
      </c>
      <c r="G225" s="17" t="s">
        <v>395</v>
      </c>
      <c r="H225" s="6" t="s">
        <v>551</v>
      </c>
      <c r="I225" s="7">
        <v>200</v>
      </c>
      <c r="J225" s="18">
        <f>Пр.9!J221</f>
        <v>105000</v>
      </c>
      <c r="K225" s="18">
        <f>Пр.9!K221</f>
        <v>100000</v>
      </c>
      <c r="L225" s="18">
        <f>Пр.9!L221</f>
        <v>0</v>
      </c>
      <c r="M225" s="18">
        <f>Пр.9!M221</f>
        <v>0</v>
      </c>
      <c r="N225" s="18">
        <f>Пр.9!N221</f>
        <v>105000</v>
      </c>
      <c r="O225" s="18">
        <f>Пр.9!O221</f>
        <v>100000</v>
      </c>
      <c r="P225" s="18">
        <f>Пр.9!P221</f>
        <v>0</v>
      </c>
      <c r="Q225" s="18">
        <f>Пр.9!Q221</f>
        <v>0</v>
      </c>
      <c r="R225" s="18">
        <f>Пр.9!R221</f>
        <v>0</v>
      </c>
      <c r="S225" s="18">
        <f>Пр.9!S221</f>
        <v>0</v>
      </c>
    </row>
    <row r="226" spans="1:19" ht="37.5" x14ac:dyDescent="0.2">
      <c r="A226" s="2" t="s">
        <v>394</v>
      </c>
      <c r="B226" s="8">
        <v>110</v>
      </c>
      <c r="C226" s="5" t="s">
        <v>35</v>
      </c>
      <c r="D226" s="6" t="s">
        <v>16</v>
      </c>
      <c r="E226" s="5" t="s">
        <v>25</v>
      </c>
      <c r="F226" s="17" t="s">
        <v>51</v>
      </c>
      <c r="G226" s="17" t="s">
        <v>395</v>
      </c>
      <c r="H226" s="6" t="s">
        <v>397</v>
      </c>
      <c r="I226" s="7"/>
      <c r="J226" s="18">
        <f t="shared" ref="J226:S226" si="104">J227</f>
        <v>27631</v>
      </c>
      <c r="K226" s="18">
        <f t="shared" si="104"/>
        <v>26841.7</v>
      </c>
      <c r="L226" s="18">
        <f t="shared" si="104"/>
        <v>0</v>
      </c>
      <c r="M226" s="18">
        <f t="shared" si="104"/>
        <v>0</v>
      </c>
      <c r="N226" s="18">
        <f t="shared" si="104"/>
        <v>27631</v>
      </c>
      <c r="O226" s="18">
        <f t="shared" si="104"/>
        <v>26841.7</v>
      </c>
      <c r="P226" s="18">
        <f t="shared" si="104"/>
        <v>2173.9</v>
      </c>
      <c r="Q226" s="18">
        <f t="shared" si="104"/>
        <v>0</v>
      </c>
      <c r="R226" s="18">
        <f t="shared" si="104"/>
        <v>2173.9</v>
      </c>
      <c r="S226" s="18">
        <f t="shared" si="104"/>
        <v>0</v>
      </c>
    </row>
    <row r="227" spans="1:19" ht="37.5" x14ac:dyDescent="0.2">
      <c r="A227" s="4" t="s">
        <v>335</v>
      </c>
      <c r="B227" s="8">
        <v>110</v>
      </c>
      <c r="C227" s="5" t="s">
        <v>35</v>
      </c>
      <c r="D227" s="6" t="s">
        <v>16</v>
      </c>
      <c r="E227" s="5" t="s">
        <v>25</v>
      </c>
      <c r="F227" s="17" t="s">
        <v>51</v>
      </c>
      <c r="G227" s="17" t="s">
        <v>395</v>
      </c>
      <c r="H227" s="6" t="s">
        <v>397</v>
      </c>
      <c r="I227" s="7">
        <v>200</v>
      </c>
      <c r="J227" s="18">
        <f>Пр.9!J223</f>
        <v>27631</v>
      </c>
      <c r="K227" s="18">
        <f>Пр.9!K223</f>
        <v>26841.7</v>
      </c>
      <c r="L227" s="18">
        <f>Пр.9!L223</f>
        <v>0</v>
      </c>
      <c r="M227" s="18">
        <f>Пр.9!M223</f>
        <v>0</v>
      </c>
      <c r="N227" s="18">
        <f>Пр.9!N223</f>
        <v>27631</v>
      </c>
      <c r="O227" s="18">
        <f>Пр.9!O223</f>
        <v>26841.7</v>
      </c>
      <c r="P227" s="18">
        <f>Пр.9!P223</f>
        <v>2173.9</v>
      </c>
      <c r="Q227" s="18">
        <f>Пр.9!Q223</f>
        <v>0</v>
      </c>
      <c r="R227" s="18">
        <f>Пр.9!R223</f>
        <v>2173.9</v>
      </c>
      <c r="S227" s="18">
        <f>Пр.9!S223</f>
        <v>0</v>
      </c>
    </row>
    <row r="228" spans="1:19" s="34" customFormat="1" ht="29.25" customHeight="1" x14ac:dyDescent="0.2">
      <c r="A228" s="35" t="s">
        <v>55</v>
      </c>
      <c r="B228" s="50"/>
      <c r="C228" s="37" t="s">
        <v>35</v>
      </c>
      <c r="D228" s="39" t="s">
        <v>16</v>
      </c>
      <c r="E228" s="37" t="s">
        <v>56</v>
      </c>
      <c r="F228" s="38" t="s">
        <v>51</v>
      </c>
      <c r="G228" s="38" t="s">
        <v>14</v>
      </c>
      <c r="H228" s="39" t="s">
        <v>74</v>
      </c>
      <c r="I228" s="40"/>
      <c r="J228" s="43">
        <f t="shared" ref="J228:S229" si="105">J229</f>
        <v>54235.7</v>
      </c>
      <c r="K228" s="43">
        <f t="shared" si="105"/>
        <v>10000</v>
      </c>
      <c r="L228" s="43">
        <f t="shared" si="105"/>
        <v>1900</v>
      </c>
      <c r="M228" s="43">
        <f t="shared" si="105"/>
        <v>0</v>
      </c>
      <c r="N228" s="43">
        <f t="shared" si="105"/>
        <v>56135.7</v>
      </c>
      <c r="O228" s="43">
        <f t="shared" si="105"/>
        <v>10000</v>
      </c>
      <c r="P228" s="43">
        <f t="shared" si="105"/>
        <v>16549.900000000001</v>
      </c>
      <c r="Q228" s="43">
        <f t="shared" si="105"/>
        <v>0</v>
      </c>
      <c r="R228" s="43">
        <f t="shared" si="105"/>
        <v>15992.5</v>
      </c>
      <c r="S228" s="43">
        <f t="shared" si="105"/>
        <v>0</v>
      </c>
    </row>
    <row r="229" spans="1:19" s="34" customFormat="1" ht="29.25" customHeight="1" x14ac:dyDescent="0.2">
      <c r="A229" s="35" t="s">
        <v>57</v>
      </c>
      <c r="B229" s="50"/>
      <c r="C229" s="37" t="s">
        <v>35</v>
      </c>
      <c r="D229" s="39" t="s">
        <v>16</v>
      </c>
      <c r="E229" s="37" t="s">
        <v>56</v>
      </c>
      <c r="F229" s="38" t="s">
        <v>58</v>
      </c>
      <c r="G229" s="38" t="s">
        <v>14</v>
      </c>
      <c r="H229" s="39" t="s">
        <v>74</v>
      </c>
      <c r="I229" s="40"/>
      <c r="J229" s="43">
        <f t="shared" si="105"/>
        <v>54235.7</v>
      </c>
      <c r="K229" s="43">
        <f t="shared" si="105"/>
        <v>10000</v>
      </c>
      <c r="L229" s="43">
        <f t="shared" si="105"/>
        <v>1900</v>
      </c>
      <c r="M229" s="43">
        <f t="shared" si="105"/>
        <v>0</v>
      </c>
      <c r="N229" s="43">
        <f t="shared" si="105"/>
        <v>56135.7</v>
      </c>
      <c r="O229" s="43">
        <f t="shared" si="105"/>
        <v>10000</v>
      </c>
      <c r="P229" s="43">
        <f t="shared" si="105"/>
        <v>16549.900000000001</v>
      </c>
      <c r="Q229" s="43">
        <f t="shared" si="105"/>
        <v>0</v>
      </c>
      <c r="R229" s="43">
        <f t="shared" si="105"/>
        <v>15992.5</v>
      </c>
      <c r="S229" s="43">
        <f t="shared" si="105"/>
        <v>0</v>
      </c>
    </row>
    <row r="230" spans="1:19" s="34" customFormat="1" ht="29.25" customHeight="1" x14ac:dyDescent="0.2">
      <c r="A230" s="35" t="s">
        <v>57</v>
      </c>
      <c r="B230" s="50"/>
      <c r="C230" s="37" t="s">
        <v>35</v>
      </c>
      <c r="D230" s="39" t="s">
        <v>16</v>
      </c>
      <c r="E230" s="37" t="s">
        <v>56</v>
      </c>
      <c r="F230" s="38" t="s">
        <v>58</v>
      </c>
      <c r="G230" s="38" t="s">
        <v>13</v>
      </c>
      <c r="H230" s="39" t="s">
        <v>74</v>
      </c>
      <c r="I230" s="40"/>
      <c r="J230" s="43">
        <f t="shared" ref="J230:S230" si="106">J231+J233+J235+J237+J239+J241</f>
        <v>54235.7</v>
      </c>
      <c r="K230" s="43">
        <f t="shared" si="106"/>
        <v>10000</v>
      </c>
      <c r="L230" s="43">
        <f>L231+L233+L235+L237+L239+L241</f>
        <v>1900</v>
      </c>
      <c r="M230" s="43">
        <f>M231+M233+M235+M237+M239+M241</f>
        <v>0</v>
      </c>
      <c r="N230" s="43">
        <f>N231+N233+N235+N237+N239+N241</f>
        <v>56135.7</v>
      </c>
      <c r="O230" s="43">
        <f>O231+O233+O235+O237+O239+O241</f>
        <v>10000</v>
      </c>
      <c r="P230" s="43">
        <f t="shared" si="106"/>
        <v>16549.900000000001</v>
      </c>
      <c r="Q230" s="43">
        <f t="shared" si="106"/>
        <v>0</v>
      </c>
      <c r="R230" s="43">
        <f t="shared" si="106"/>
        <v>15992.5</v>
      </c>
      <c r="S230" s="43">
        <f t="shared" si="106"/>
        <v>0</v>
      </c>
    </row>
    <row r="231" spans="1:19" ht="30.75" customHeight="1" x14ac:dyDescent="0.2">
      <c r="A231" s="52" t="s">
        <v>430</v>
      </c>
      <c r="B231" s="47"/>
      <c r="C231" s="5" t="s">
        <v>35</v>
      </c>
      <c r="D231" s="6" t="s">
        <v>16</v>
      </c>
      <c r="E231" s="5" t="s">
        <v>56</v>
      </c>
      <c r="F231" s="17" t="s">
        <v>58</v>
      </c>
      <c r="G231" s="17" t="s">
        <v>13</v>
      </c>
      <c r="H231" s="6" t="s">
        <v>79</v>
      </c>
      <c r="I231" s="54"/>
      <c r="J231" s="18">
        <f t="shared" ref="J231:S231" si="107">J232</f>
        <v>14907.3</v>
      </c>
      <c r="K231" s="18">
        <f t="shared" si="107"/>
        <v>0</v>
      </c>
      <c r="L231" s="18">
        <f t="shared" si="107"/>
        <v>0</v>
      </c>
      <c r="M231" s="18">
        <f t="shared" si="107"/>
        <v>0</v>
      </c>
      <c r="N231" s="18">
        <f t="shared" si="107"/>
        <v>14907.3</v>
      </c>
      <c r="O231" s="18">
        <f t="shared" si="107"/>
        <v>0</v>
      </c>
      <c r="P231" s="18">
        <f t="shared" si="107"/>
        <v>14500</v>
      </c>
      <c r="Q231" s="18">
        <f t="shared" si="107"/>
        <v>0</v>
      </c>
      <c r="R231" s="18">
        <f t="shared" si="107"/>
        <v>14510.3</v>
      </c>
      <c r="S231" s="18">
        <f t="shared" si="107"/>
        <v>0</v>
      </c>
    </row>
    <row r="232" spans="1:19" ht="37.5" x14ac:dyDescent="0.2">
      <c r="A232" s="4" t="s">
        <v>339</v>
      </c>
      <c r="B232" s="47"/>
      <c r="C232" s="5" t="s">
        <v>35</v>
      </c>
      <c r="D232" s="6" t="s">
        <v>16</v>
      </c>
      <c r="E232" s="5" t="s">
        <v>56</v>
      </c>
      <c r="F232" s="17" t="s">
        <v>58</v>
      </c>
      <c r="G232" s="17" t="s">
        <v>13</v>
      </c>
      <c r="H232" s="6" t="s">
        <v>79</v>
      </c>
      <c r="I232" s="7">
        <v>600</v>
      </c>
      <c r="J232" s="18">
        <f>Пр.9!J228</f>
        <v>14907.3</v>
      </c>
      <c r="K232" s="18">
        <f>Пр.9!K228</f>
        <v>0</v>
      </c>
      <c r="L232" s="18">
        <f>Пр.9!L228</f>
        <v>0</v>
      </c>
      <c r="M232" s="18">
        <f>Пр.9!M228</f>
        <v>0</v>
      </c>
      <c r="N232" s="18">
        <f>Пр.9!N228</f>
        <v>14907.3</v>
      </c>
      <c r="O232" s="18">
        <f>Пр.9!O228</f>
        <v>0</v>
      </c>
      <c r="P232" s="18">
        <f>Пр.9!P228</f>
        <v>14500</v>
      </c>
      <c r="Q232" s="18">
        <f>Пр.9!Q228</f>
        <v>0</v>
      </c>
      <c r="R232" s="18">
        <f>Пр.9!R228</f>
        <v>14510.3</v>
      </c>
      <c r="S232" s="18">
        <f>Пр.9!S228</f>
        <v>0</v>
      </c>
    </row>
    <row r="233" spans="1:19" ht="37.5" x14ac:dyDescent="0.2">
      <c r="A233" s="4" t="s">
        <v>122</v>
      </c>
      <c r="B233" s="47"/>
      <c r="C233" s="5" t="s">
        <v>35</v>
      </c>
      <c r="D233" s="6" t="s">
        <v>16</v>
      </c>
      <c r="E233" s="5" t="s">
        <v>56</v>
      </c>
      <c r="F233" s="17" t="s">
        <v>58</v>
      </c>
      <c r="G233" s="17" t="s">
        <v>13</v>
      </c>
      <c r="H233" s="6" t="s">
        <v>109</v>
      </c>
      <c r="I233" s="7"/>
      <c r="J233" s="18">
        <f t="shared" ref="J233:S233" si="108">J234</f>
        <v>685.7</v>
      </c>
      <c r="K233" s="18">
        <f t="shared" si="108"/>
        <v>0</v>
      </c>
      <c r="L233" s="18">
        <f t="shared" si="108"/>
        <v>0</v>
      </c>
      <c r="M233" s="18">
        <f t="shared" si="108"/>
        <v>0</v>
      </c>
      <c r="N233" s="18">
        <f t="shared" si="108"/>
        <v>685.7</v>
      </c>
      <c r="O233" s="18">
        <f t="shared" si="108"/>
        <v>0</v>
      </c>
      <c r="P233" s="18">
        <f t="shared" si="108"/>
        <v>497.5</v>
      </c>
      <c r="Q233" s="18">
        <f t="shared" si="108"/>
        <v>0</v>
      </c>
      <c r="R233" s="18">
        <f t="shared" si="108"/>
        <v>502.2</v>
      </c>
      <c r="S233" s="18">
        <f t="shared" si="108"/>
        <v>0</v>
      </c>
    </row>
    <row r="234" spans="1:19" ht="37.5" x14ac:dyDescent="0.2">
      <c r="A234" s="4" t="s">
        <v>335</v>
      </c>
      <c r="B234" s="47"/>
      <c r="C234" s="5" t="s">
        <v>35</v>
      </c>
      <c r="D234" s="6" t="s">
        <v>16</v>
      </c>
      <c r="E234" s="5" t="s">
        <v>56</v>
      </c>
      <c r="F234" s="17" t="s">
        <v>58</v>
      </c>
      <c r="G234" s="17" t="s">
        <v>13</v>
      </c>
      <c r="H234" s="6" t="s">
        <v>109</v>
      </c>
      <c r="I234" s="7">
        <v>200</v>
      </c>
      <c r="J234" s="18">
        <f>Пр.9!J230</f>
        <v>685.7</v>
      </c>
      <c r="K234" s="18">
        <f>Пр.9!K230</f>
        <v>0</v>
      </c>
      <c r="L234" s="18">
        <f>Пр.9!L230</f>
        <v>0</v>
      </c>
      <c r="M234" s="18">
        <f>Пр.9!M230</f>
        <v>0</v>
      </c>
      <c r="N234" s="18">
        <f>Пр.9!N230</f>
        <v>685.7</v>
      </c>
      <c r="O234" s="18">
        <f>Пр.9!O230</f>
        <v>0</v>
      </c>
      <c r="P234" s="18">
        <f>Пр.9!P230</f>
        <v>497.5</v>
      </c>
      <c r="Q234" s="18">
        <f>Пр.9!Q230</f>
        <v>0</v>
      </c>
      <c r="R234" s="18">
        <f>Пр.9!R230</f>
        <v>502.2</v>
      </c>
      <c r="S234" s="18">
        <f>Пр.9!S230</f>
        <v>0</v>
      </c>
    </row>
    <row r="235" spans="1:19" x14ac:dyDescent="0.2">
      <c r="A235" s="4" t="s">
        <v>449</v>
      </c>
      <c r="B235" s="8"/>
      <c r="C235" s="5" t="s">
        <v>35</v>
      </c>
      <c r="D235" s="6" t="s">
        <v>16</v>
      </c>
      <c r="E235" s="5" t="s">
        <v>56</v>
      </c>
      <c r="F235" s="17" t="s">
        <v>58</v>
      </c>
      <c r="G235" s="17" t="s">
        <v>13</v>
      </c>
      <c r="H235" s="6" t="s">
        <v>110</v>
      </c>
      <c r="I235" s="7"/>
      <c r="J235" s="18">
        <f t="shared" ref="J235:S235" si="109">J236</f>
        <v>12442.7</v>
      </c>
      <c r="K235" s="18">
        <f t="shared" si="109"/>
        <v>0</v>
      </c>
      <c r="L235" s="18">
        <f t="shared" si="109"/>
        <v>0</v>
      </c>
      <c r="M235" s="18">
        <f t="shared" si="109"/>
        <v>0</v>
      </c>
      <c r="N235" s="18">
        <f t="shared" si="109"/>
        <v>12442.7</v>
      </c>
      <c r="O235" s="18">
        <f t="shared" si="109"/>
        <v>0</v>
      </c>
      <c r="P235" s="18">
        <f t="shared" si="109"/>
        <v>1252.4000000000001</v>
      </c>
      <c r="Q235" s="18">
        <f t="shared" si="109"/>
        <v>0</v>
      </c>
      <c r="R235" s="18">
        <f t="shared" si="109"/>
        <v>680</v>
      </c>
      <c r="S235" s="18">
        <f t="shared" si="109"/>
        <v>0</v>
      </c>
    </row>
    <row r="236" spans="1:19" ht="37.5" x14ac:dyDescent="0.2">
      <c r="A236" s="4" t="s">
        <v>335</v>
      </c>
      <c r="B236" s="8"/>
      <c r="C236" s="5" t="s">
        <v>35</v>
      </c>
      <c r="D236" s="6" t="s">
        <v>16</v>
      </c>
      <c r="E236" s="5" t="s">
        <v>56</v>
      </c>
      <c r="F236" s="17" t="s">
        <v>58</v>
      </c>
      <c r="G236" s="17" t="s">
        <v>13</v>
      </c>
      <c r="H236" s="6" t="s">
        <v>110</v>
      </c>
      <c r="I236" s="7">
        <v>200</v>
      </c>
      <c r="J236" s="18">
        <f>Пр.9!J232</f>
        <v>12442.7</v>
      </c>
      <c r="K236" s="18">
        <f>Пр.9!K232</f>
        <v>0</v>
      </c>
      <c r="L236" s="18">
        <f>Пр.9!L232</f>
        <v>0</v>
      </c>
      <c r="M236" s="18">
        <f>Пр.9!M232</f>
        <v>0</v>
      </c>
      <c r="N236" s="18">
        <f>Пр.9!N232</f>
        <v>12442.7</v>
      </c>
      <c r="O236" s="18">
        <f>Пр.9!O232</f>
        <v>0</v>
      </c>
      <c r="P236" s="18">
        <f>Пр.9!P232</f>
        <v>1252.4000000000001</v>
      </c>
      <c r="Q236" s="18">
        <f>Пр.9!Q232</f>
        <v>0</v>
      </c>
      <c r="R236" s="18">
        <f>Пр.9!R232</f>
        <v>680</v>
      </c>
      <c r="S236" s="18">
        <f>Пр.9!S232</f>
        <v>0</v>
      </c>
    </row>
    <row r="237" spans="1:19" s="34" customFormat="1" ht="37.5" x14ac:dyDescent="0.2">
      <c r="A237" s="2" t="s">
        <v>431</v>
      </c>
      <c r="B237" s="47" t="s">
        <v>73</v>
      </c>
      <c r="C237" s="48" t="s">
        <v>35</v>
      </c>
      <c r="D237" s="6" t="s">
        <v>16</v>
      </c>
      <c r="E237" s="5" t="s">
        <v>56</v>
      </c>
      <c r="F237" s="17" t="s">
        <v>58</v>
      </c>
      <c r="G237" s="17" t="s">
        <v>13</v>
      </c>
      <c r="H237" s="6" t="s">
        <v>146</v>
      </c>
      <c r="I237" s="54"/>
      <c r="J237" s="18">
        <f t="shared" ref="J237:S237" si="110">J238</f>
        <v>300</v>
      </c>
      <c r="K237" s="18">
        <f t="shared" si="110"/>
        <v>0</v>
      </c>
      <c r="L237" s="18">
        <f t="shared" si="110"/>
        <v>0</v>
      </c>
      <c r="M237" s="18">
        <f t="shared" si="110"/>
        <v>0</v>
      </c>
      <c r="N237" s="18">
        <f t="shared" si="110"/>
        <v>300</v>
      </c>
      <c r="O237" s="18">
        <f t="shared" si="110"/>
        <v>0</v>
      </c>
      <c r="P237" s="18">
        <f t="shared" si="110"/>
        <v>300</v>
      </c>
      <c r="Q237" s="18">
        <f t="shared" si="110"/>
        <v>0</v>
      </c>
      <c r="R237" s="18">
        <f t="shared" si="110"/>
        <v>300</v>
      </c>
      <c r="S237" s="18">
        <f t="shared" si="110"/>
        <v>0</v>
      </c>
    </row>
    <row r="238" spans="1:19" s="34" customFormat="1" ht="37.5" x14ac:dyDescent="0.2">
      <c r="A238" s="4" t="s">
        <v>335</v>
      </c>
      <c r="B238" s="47" t="s">
        <v>73</v>
      </c>
      <c r="C238" s="48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146</v>
      </c>
      <c r="I238" s="7">
        <v>200</v>
      </c>
      <c r="J238" s="18">
        <f>Пр.9!J234</f>
        <v>300</v>
      </c>
      <c r="K238" s="18">
        <f>Пр.9!K234</f>
        <v>0</v>
      </c>
      <c r="L238" s="18">
        <f>Пр.9!L234</f>
        <v>0</v>
      </c>
      <c r="M238" s="18">
        <f>Пр.9!M234</f>
        <v>0</v>
      </c>
      <c r="N238" s="18">
        <f>Пр.9!N234</f>
        <v>300</v>
      </c>
      <c r="O238" s="18">
        <f>Пр.9!O234</f>
        <v>0</v>
      </c>
      <c r="P238" s="18">
        <f>Пр.9!P234</f>
        <v>300</v>
      </c>
      <c r="Q238" s="18">
        <f>Пр.9!Q234</f>
        <v>0</v>
      </c>
      <c r="R238" s="18">
        <f>Пр.9!R234</f>
        <v>300</v>
      </c>
      <c r="S238" s="18">
        <f>Пр.9!S234</f>
        <v>0</v>
      </c>
    </row>
    <row r="239" spans="1:19" ht="37.5" x14ac:dyDescent="0.2">
      <c r="A239" s="4" t="s">
        <v>520</v>
      </c>
      <c r="B239" s="47">
        <v>110</v>
      </c>
      <c r="C239" s="5" t="s">
        <v>35</v>
      </c>
      <c r="D239" s="6" t="s">
        <v>16</v>
      </c>
      <c r="E239" s="5" t="s">
        <v>56</v>
      </c>
      <c r="F239" s="17" t="s">
        <v>58</v>
      </c>
      <c r="G239" s="17" t="s">
        <v>13</v>
      </c>
      <c r="H239" s="6" t="s">
        <v>519</v>
      </c>
      <c r="I239" s="7"/>
      <c r="J239" s="18">
        <f t="shared" ref="J239:S239" si="111">J240</f>
        <v>15900</v>
      </c>
      <c r="K239" s="18">
        <f t="shared" si="111"/>
        <v>0</v>
      </c>
      <c r="L239" s="18">
        <f t="shared" si="111"/>
        <v>1900</v>
      </c>
      <c r="M239" s="18">
        <f t="shared" si="111"/>
        <v>0</v>
      </c>
      <c r="N239" s="18">
        <f t="shared" si="111"/>
        <v>17800</v>
      </c>
      <c r="O239" s="18">
        <f t="shared" si="111"/>
        <v>0</v>
      </c>
      <c r="P239" s="18">
        <f t="shared" si="111"/>
        <v>0</v>
      </c>
      <c r="Q239" s="18">
        <f t="shared" si="111"/>
        <v>0</v>
      </c>
      <c r="R239" s="18">
        <f t="shared" si="111"/>
        <v>0</v>
      </c>
      <c r="S239" s="18">
        <f t="shared" si="111"/>
        <v>0</v>
      </c>
    </row>
    <row r="240" spans="1:19" ht="37.5" x14ac:dyDescent="0.2">
      <c r="A240" s="4" t="s">
        <v>335</v>
      </c>
      <c r="B240" s="47">
        <v>110</v>
      </c>
      <c r="C240" s="5" t="s">
        <v>35</v>
      </c>
      <c r="D240" s="6" t="s">
        <v>16</v>
      </c>
      <c r="E240" s="5" t="s">
        <v>56</v>
      </c>
      <c r="F240" s="17" t="s">
        <v>58</v>
      </c>
      <c r="G240" s="17" t="s">
        <v>13</v>
      </c>
      <c r="H240" s="6" t="s">
        <v>519</v>
      </c>
      <c r="I240" s="7">
        <v>200</v>
      </c>
      <c r="J240" s="18">
        <f>Пр.9!J236</f>
        <v>15900</v>
      </c>
      <c r="K240" s="18">
        <f>Пр.9!K236</f>
        <v>0</v>
      </c>
      <c r="L240" s="18">
        <f>Пр.9!L236</f>
        <v>1900</v>
      </c>
      <c r="M240" s="18">
        <f>Пр.9!M236</f>
        <v>0</v>
      </c>
      <c r="N240" s="18">
        <f>Пр.9!N236</f>
        <v>17800</v>
      </c>
      <c r="O240" s="18">
        <f>Пр.9!O236</f>
        <v>0</v>
      </c>
      <c r="P240" s="18">
        <f>Пр.9!P236</f>
        <v>0</v>
      </c>
      <c r="Q240" s="18">
        <f>Пр.9!Q236</f>
        <v>0</v>
      </c>
      <c r="R240" s="18">
        <f>Пр.9!R236</f>
        <v>0</v>
      </c>
      <c r="S240" s="18">
        <f>Пр.9!S236</f>
        <v>0</v>
      </c>
    </row>
    <row r="241" spans="1:19" ht="56.25" x14ac:dyDescent="0.2">
      <c r="A241" s="4" t="s">
        <v>602</v>
      </c>
      <c r="B241" s="47">
        <v>110</v>
      </c>
      <c r="C241" s="5" t="s">
        <v>35</v>
      </c>
      <c r="D241" s="6" t="s">
        <v>16</v>
      </c>
      <c r="E241" s="5" t="s">
        <v>56</v>
      </c>
      <c r="F241" s="17" t="s">
        <v>58</v>
      </c>
      <c r="G241" s="17" t="s">
        <v>13</v>
      </c>
      <c r="H241" s="6" t="s">
        <v>601</v>
      </c>
      <c r="I241" s="7"/>
      <c r="J241" s="18">
        <f t="shared" ref="J241:S241" si="112">J242</f>
        <v>10000</v>
      </c>
      <c r="K241" s="18">
        <f t="shared" si="112"/>
        <v>10000</v>
      </c>
      <c r="L241" s="18">
        <f t="shared" si="112"/>
        <v>0</v>
      </c>
      <c r="M241" s="18">
        <f t="shared" si="112"/>
        <v>0</v>
      </c>
      <c r="N241" s="18">
        <f t="shared" si="112"/>
        <v>10000</v>
      </c>
      <c r="O241" s="18">
        <f t="shared" si="112"/>
        <v>10000</v>
      </c>
      <c r="P241" s="18">
        <f t="shared" si="112"/>
        <v>0</v>
      </c>
      <c r="Q241" s="18">
        <f t="shared" si="112"/>
        <v>0</v>
      </c>
      <c r="R241" s="18">
        <f t="shared" si="112"/>
        <v>0</v>
      </c>
      <c r="S241" s="18">
        <f t="shared" si="112"/>
        <v>0</v>
      </c>
    </row>
    <row r="242" spans="1:19" ht="37.5" x14ac:dyDescent="0.2">
      <c r="A242" s="4" t="s">
        <v>335</v>
      </c>
      <c r="B242" s="47">
        <v>110</v>
      </c>
      <c r="C242" s="5" t="s">
        <v>35</v>
      </c>
      <c r="D242" s="6" t="s">
        <v>16</v>
      </c>
      <c r="E242" s="5" t="s">
        <v>56</v>
      </c>
      <c r="F242" s="17" t="s">
        <v>58</v>
      </c>
      <c r="G242" s="17" t="s">
        <v>13</v>
      </c>
      <c r="H242" s="6" t="s">
        <v>601</v>
      </c>
      <c r="I242" s="7">
        <v>200</v>
      </c>
      <c r="J242" s="18">
        <f>Пр.9!J238</f>
        <v>10000</v>
      </c>
      <c r="K242" s="18">
        <f>Пр.9!K238</f>
        <v>10000</v>
      </c>
      <c r="L242" s="18">
        <f>Пр.9!L238</f>
        <v>0</v>
      </c>
      <c r="M242" s="18">
        <f>Пр.9!M238</f>
        <v>0</v>
      </c>
      <c r="N242" s="18">
        <f>Пр.9!N238</f>
        <v>10000</v>
      </c>
      <c r="O242" s="18">
        <f>Пр.9!O238</f>
        <v>10000</v>
      </c>
      <c r="P242" s="18">
        <f>Пр.9!P238</f>
        <v>0</v>
      </c>
      <c r="Q242" s="18">
        <f>Пр.9!Q238</f>
        <v>0</v>
      </c>
      <c r="R242" s="18">
        <f>Пр.9!R238</f>
        <v>0</v>
      </c>
      <c r="S242" s="18">
        <f>Пр.9!S238</f>
        <v>0</v>
      </c>
    </row>
    <row r="243" spans="1:19" ht="37.5" x14ac:dyDescent="0.2">
      <c r="A243" s="60" t="s">
        <v>72</v>
      </c>
      <c r="B243" s="97"/>
      <c r="C243" s="37" t="s">
        <v>35</v>
      </c>
      <c r="D243" s="39" t="s">
        <v>35</v>
      </c>
      <c r="E243" s="5"/>
      <c r="F243" s="17"/>
      <c r="G243" s="17"/>
      <c r="H243" s="6"/>
      <c r="I243" s="7"/>
      <c r="J243" s="43">
        <f t="shared" ref="J243:S247" si="113">J244</f>
        <v>5000</v>
      </c>
      <c r="K243" s="43">
        <f t="shared" si="113"/>
        <v>0</v>
      </c>
      <c r="L243" s="43">
        <f t="shared" si="113"/>
        <v>0</v>
      </c>
      <c r="M243" s="43">
        <f t="shared" si="113"/>
        <v>0</v>
      </c>
      <c r="N243" s="43">
        <f t="shared" si="113"/>
        <v>5000</v>
      </c>
      <c r="O243" s="43">
        <f t="shared" si="113"/>
        <v>0</v>
      </c>
      <c r="P243" s="43">
        <f t="shared" si="113"/>
        <v>5000</v>
      </c>
      <c r="Q243" s="43">
        <f t="shared" si="113"/>
        <v>0</v>
      </c>
      <c r="R243" s="43">
        <f t="shared" si="113"/>
        <v>4999.9999999999991</v>
      </c>
      <c r="S243" s="43">
        <f t="shared" si="113"/>
        <v>0</v>
      </c>
    </row>
    <row r="244" spans="1:19" s="34" customFormat="1" x14ac:dyDescent="0.2">
      <c r="A244" s="35" t="s">
        <v>55</v>
      </c>
      <c r="B244" s="50"/>
      <c r="C244" s="51" t="s">
        <v>35</v>
      </c>
      <c r="D244" s="39" t="s">
        <v>35</v>
      </c>
      <c r="E244" s="37" t="s">
        <v>56</v>
      </c>
      <c r="F244" s="38" t="s">
        <v>51</v>
      </c>
      <c r="G244" s="38" t="s">
        <v>14</v>
      </c>
      <c r="H244" s="39" t="s">
        <v>74</v>
      </c>
      <c r="I244" s="7"/>
      <c r="J244" s="43">
        <f t="shared" si="113"/>
        <v>5000</v>
      </c>
      <c r="K244" s="43">
        <f t="shared" si="113"/>
        <v>0</v>
      </c>
      <c r="L244" s="43">
        <f t="shared" si="113"/>
        <v>0</v>
      </c>
      <c r="M244" s="43">
        <f t="shared" si="113"/>
        <v>0</v>
      </c>
      <c r="N244" s="43">
        <f t="shared" si="113"/>
        <v>5000</v>
      </c>
      <c r="O244" s="43">
        <f t="shared" si="113"/>
        <v>0</v>
      </c>
      <c r="P244" s="43">
        <f t="shared" si="113"/>
        <v>5000</v>
      </c>
      <c r="Q244" s="43">
        <f t="shared" si="113"/>
        <v>0</v>
      </c>
      <c r="R244" s="43">
        <f t="shared" si="113"/>
        <v>4999.9999999999991</v>
      </c>
      <c r="S244" s="43">
        <f t="shared" si="113"/>
        <v>0</v>
      </c>
    </row>
    <row r="245" spans="1:19" s="34" customFormat="1" x14ac:dyDescent="0.2">
      <c r="A245" s="35" t="s">
        <v>57</v>
      </c>
      <c r="B245" s="50"/>
      <c r="C245" s="51" t="s">
        <v>35</v>
      </c>
      <c r="D245" s="39" t="s">
        <v>35</v>
      </c>
      <c r="E245" s="37" t="s">
        <v>56</v>
      </c>
      <c r="F245" s="38" t="s">
        <v>58</v>
      </c>
      <c r="G245" s="38" t="s">
        <v>14</v>
      </c>
      <c r="H245" s="39" t="s">
        <v>74</v>
      </c>
      <c r="I245" s="7"/>
      <c r="J245" s="43">
        <f t="shared" si="113"/>
        <v>5000</v>
      </c>
      <c r="K245" s="43">
        <f t="shared" si="113"/>
        <v>0</v>
      </c>
      <c r="L245" s="43">
        <f t="shared" si="113"/>
        <v>0</v>
      </c>
      <c r="M245" s="43">
        <f t="shared" si="113"/>
        <v>0</v>
      </c>
      <c r="N245" s="43">
        <f t="shared" si="113"/>
        <v>5000</v>
      </c>
      <c r="O245" s="43">
        <f t="shared" si="113"/>
        <v>0</v>
      </c>
      <c r="P245" s="43">
        <f t="shared" si="113"/>
        <v>5000</v>
      </c>
      <c r="Q245" s="43">
        <f t="shared" si="113"/>
        <v>0</v>
      </c>
      <c r="R245" s="43">
        <f t="shared" si="113"/>
        <v>4999.9999999999991</v>
      </c>
      <c r="S245" s="43">
        <f t="shared" si="113"/>
        <v>0</v>
      </c>
    </row>
    <row r="246" spans="1:19" s="34" customFormat="1" x14ac:dyDescent="0.2">
      <c r="A246" s="35" t="s">
        <v>57</v>
      </c>
      <c r="B246" s="50"/>
      <c r="C246" s="51" t="s">
        <v>35</v>
      </c>
      <c r="D246" s="39" t="s">
        <v>35</v>
      </c>
      <c r="E246" s="37" t="s">
        <v>56</v>
      </c>
      <c r="F246" s="38" t="s">
        <v>58</v>
      </c>
      <c r="G246" s="38" t="s">
        <v>13</v>
      </c>
      <c r="H246" s="39" t="s">
        <v>74</v>
      </c>
      <c r="I246" s="40"/>
      <c r="J246" s="43">
        <f t="shared" si="113"/>
        <v>5000</v>
      </c>
      <c r="K246" s="43">
        <f t="shared" si="113"/>
        <v>0</v>
      </c>
      <c r="L246" s="43">
        <f t="shared" si="113"/>
        <v>0</v>
      </c>
      <c r="M246" s="43">
        <f t="shared" si="113"/>
        <v>0</v>
      </c>
      <c r="N246" s="43">
        <f t="shared" si="113"/>
        <v>5000</v>
      </c>
      <c r="O246" s="43">
        <f t="shared" si="113"/>
        <v>0</v>
      </c>
      <c r="P246" s="43">
        <f t="shared" si="113"/>
        <v>5000</v>
      </c>
      <c r="Q246" s="43">
        <f t="shared" si="113"/>
        <v>0</v>
      </c>
      <c r="R246" s="43">
        <f t="shared" si="113"/>
        <v>4999.9999999999991</v>
      </c>
      <c r="S246" s="43">
        <f t="shared" si="113"/>
        <v>0</v>
      </c>
    </row>
    <row r="247" spans="1:19" x14ac:dyDescent="0.2">
      <c r="A247" s="52" t="s">
        <v>430</v>
      </c>
      <c r="B247" s="47"/>
      <c r="C247" s="5" t="s">
        <v>35</v>
      </c>
      <c r="D247" s="6" t="s">
        <v>35</v>
      </c>
      <c r="E247" s="5" t="s">
        <v>56</v>
      </c>
      <c r="F247" s="17" t="s">
        <v>58</v>
      </c>
      <c r="G247" s="17" t="s">
        <v>13</v>
      </c>
      <c r="H247" s="6" t="s">
        <v>79</v>
      </c>
      <c r="I247" s="54"/>
      <c r="J247" s="18">
        <f t="shared" si="113"/>
        <v>5000</v>
      </c>
      <c r="K247" s="18">
        <f t="shared" si="113"/>
        <v>0</v>
      </c>
      <c r="L247" s="18">
        <f t="shared" si="113"/>
        <v>0</v>
      </c>
      <c r="M247" s="18">
        <f t="shared" si="113"/>
        <v>0</v>
      </c>
      <c r="N247" s="18">
        <f t="shared" si="113"/>
        <v>5000</v>
      </c>
      <c r="O247" s="18">
        <f t="shared" si="113"/>
        <v>0</v>
      </c>
      <c r="P247" s="18">
        <f t="shared" si="113"/>
        <v>5000</v>
      </c>
      <c r="Q247" s="18">
        <f t="shared" si="113"/>
        <v>0</v>
      </c>
      <c r="R247" s="18">
        <f t="shared" si="113"/>
        <v>4999.9999999999991</v>
      </c>
      <c r="S247" s="18">
        <f t="shared" si="113"/>
        <v>0</v>
      </c>
    </row>
    <row r="248" spans="1:19" ht="37.5" x14ac:dyDescent="0.2">
      <c r="A248" s="4" t="s">
        <v>339</v>
      </c>
      <c r="B248" s="47"/>
      <c r="C248" s="5" t="s">
        <v>35</v>
      </c>
      <c r="D248" s="6" t="s">
        <v>35</v>
      </c>
      <c r="E248" s="5" t="s">
        <v>56</v>
      </c>
      <c r="F248" s="17" t="s">
        <v>58</v>
      </c>
      <c r="G248" s="17" t="s">
        <v>13</v>
      </c>
      <c r="H248" s="6" t="s">
        <v>79</v>
      </c>
      <c r="I248" s="7">
        <v>600</v>
      </c>
      <c r="J248" s="18">
        <f>Пр.9!J244</f>
        <v>5000</v>
      </c>
      <c r="K248" s="18">
        <f>Пр.9!K244</f>
        <v>0</v>
      </c>
      <c r="L248" s="18">
        <f>Пр.9!L244</f>
        <v>0</v>
      </c>
      <c r="M248" s="18">
        <f>Пр.9!M244</f>
        <v>0</v>
      </c>
      <c r="N248" s="18">
        <f>Пр.9!N244</f>
        <v>5000</v>
      </c>
      <c r="O248" s="18">
        <f>Пр.9!O244</f>
        <v>0</v>
      </c>
      <c r="P248" s="18">
        <f>Пр.9!P244</f>
        <v>5000</v>
      </c>
      <c r="Q248" s="18">
        <f>Пр.9!Q244</f>
        <v>0</v>
      </c>
      <c r="R248" s="18">
        <f>Пр.9!R244</f>
        <v>4999.9999999999991</v>
      </c>
      <c r="S248" s="18">
        <f>Пр.9!S244</f>
        <v>0</v>
      </c>
    </row>
    <row r="249" spans="1:19" s="34" customFormat="1" ht="24" customHeight="1" x14ac:dyDescent="0.2">
      <c r="A249" s="60" t="s">
        <v>40</v>
      </c>
      <c r="B249" s="50"/>
      <c r="C249" s="51" t="s">
        <v>20</v>
      </c>
      <c r="D249" s="39" t="s">
        <v>14</v>
      </c>
      <c r="E249" s="37"/>
      <c r="F249" s="38"/>
      <c r="G249" s="38"/>
      <c r="H249" s="39"/>
      <c r="I249" s="55"/>
      <c r="J249" s="43">
        <f t="shared" ref="J249:S250" si="114">J250</f>
        <v>4290.6000000000004</v>
      </c>
      <c r="K249" s="43">
        <f t="shared" si="114"/>
        <v>314.2</v>
      </c>
      <c r="L249" s="43">
        <f t="shared" si="114"/>
        <v>150</v>
      </c>
      <c r="M249" s="43">
        <f t="shared" si="114"/>
        <v>0</v>
      </c>
      <c r="N249" s="43">
        <f t="shared" si="114"/>
        <v>4440.6000000000004</v>
      </c>
      <c r="O249" s="43">
        <f t="shared" si="114"/>
        <v>314.2</v>
      </c>
      <c r="P249" s="43">
        <f t="shared" si="114"/>
        <v>3988.7</v>
      </c>
      <c r="Q249" s="43">
        <f t="shared" si="114"/>
        <v>314.2</v>
      </c>
      <c r="R249" s="43">
        <f t="shared" si="114"/>
        <v>3913.6</v>
      </c>
      <c r="S249" s="43">
        <f t="shared" si="114"/>
        <v>314.2</v>
      </c>
    </row>
    <row r="250" spans="1:19" s="34" customFormat="1" ht="27" customHeight="1" x14ac:dyDescent="0.2">
      <c r="A250" s="60" t="s">
        <v>41</v>
      </c>
      <c r="B250" s="50"/>
      <c r="C250" s="51" t="s">
        <v>20</v>
      </c>
      <c r="D250" s="39" t="s">
        <v>20</v>
      </c>
      <c r="E250" s="37"/>
      <c r="F250" s="38"/>
      <c r="G250" s="38"/>
      <c r="H250" s="39"/>
      <c r="I250" s="55"/>
      <c r="J250" s="43">
        <f t="shared" si="114"/>
        <v>4290.6000000000004</v>
      </c>
      <c r="K250" s="43">
        <f t="shared" si="114"/>
        <v>314.2</v>
      </c>
      <c r="L250" s="43">
        <f t="shared" si="114"/>
        <v>150</v>
      </c>
      <c r="M250" s="43">
        <f t="shared" si="114"/>
        <v>0</v>
      </c>
      <c r="N250" s="43">
        <f t="shared" si="114"/>
        <v>4440.6000000000004</v>
      </c>
      <c r="O250" s="43">
        <f t="shared" si="114"/>
        <v>314.2</v>
      </c>
      <c r="P250" s="43">
        <f t="shared" si="114"/>
        <v>3988.7</v>
      </c>
      <c r="Q250" s="43">
        <f t="shared" si="114"/>
        <v>314.2</v>
      </c>
      <c r="R250" s="43">
        <f t="shared" si="114"/>
        <v>3913.6</v>
      </c>
      <c r="S250" s="43">
        <f t="shared" si="114"/>
        <v>314.2</v>
      </c>
    </row>
    <row r="251" spans="1:19" s="34" customFormat="1" ht="37.5" x14ac:dyDescent="0.2">
      <c r="A251" s="49" t="s">
        <v>423</v>
      </c>
      <c r="B251" s="56">
        <v>110</v>
      </c>
      <c r="C251" s="51" t="s">
        <v>20</v>
      </c>
      <c r="D251" s="39" t="s">
        <v>20</v>
      </c>
      <c r="E251" s="37" t="s">
        <v>26</v>
      </c>
      <c r="F251" s="38" t="s">
        <v>51</v>
      </c>
      <c r="G251" s="38" t="s">
        <v>14</v>
      </c>
      <c r="H251" s="39" t="s">
        <v>74</v>
      </c>
      <c r="I251" s="40"/>
      <c r="J251" s="68">
        <f t="shared" ref="J251:S251" si="115">J252+J264+J267</f>
        <v>4290.6000000000004</v>
      </c>
      <c r="K251" s="68">
        <f t="shared" si="115"/>
        <v>314.2</v>
      </c>
      <c r="L251" s="68">
        <f>L252+L264+L267</f>
        <v>150</v>
      </c>
      <c r="M251" s="68">
        <f>M252+M264+M267</f>
        <v>0</v>
      </c>
      <c r="N251" s="68">
        <f>N252+N264+N267</f>
        <v>4440.6000000000004</v>
      </c>
      <c r="O251" s="68">
        <f>O252+O264+O267</f>
        <v>314.2</v>
      </c>
      <c r="P251" s="68">
        <f t="shared" si="115"/>
        <v>3988.7</v>
      </c>
      <c r="Q251" s="68">
        <f t="shared" si="115"/>
        <v>314.2</v>
      </c>
      <c r="R251" s="68">
        <f t="shared" si="115"/>
        <v>3913.6</v>
      </c>
      <c r="S251" s="68">
        <f t="shared" si="115"/>
        <v>314.2</v>
      </c>
    </row>
    <row r="252" spans="1:19" s="34" customFormat="1" ht="56.25" x14ac:dyDescent="0.2">
      <c r="A252" s="49" t="s">
        <v>424</v>
      </c>
      <c r="B252" s="50">
        <v>110</v>
      </c>
      <c r="C252" s="51" t="s">
        <v>20</v>
      </c>
      <c r="D252" s="39" t="s">
        <v>20</v>
      </c>
      <c r="E252" s="37" t="s">
        <v>26</v>
      </c>
      <c r="F252" s="38" t="s">
        <v>51</v>
      </c>
      <c r="G252" s="38" t="s">
        <v>13</v>
      </c>
      <c r="H252" s="39" t="s">
        <v>74</v>
      </c>
      <c r="I252" s="53"/>
      <c r="J252" s="43">
        <f t="shared" ref="J252:S252" si="116">J253+J259+J255+J257+J262</f>
        <v>4010.6</v>
      </c>
      <c r="K252" s="43">
        <f t="shared" si="116"/>
        <v>314.2</v>
      </c>
      <c r="L252" s="43">
        <f>L253+L259+L255+L257+L262</f>
        <v>0</v>
      </c>
      <c r="M252" s="43">
        <f>M253+M259+M255+M257+M262</f>
        <v>0</v>
      </c>
      <c r="N252" s="43">
        <f>N253+N259+N255+N257+N262</f>
        <v>4010.6</v>
      </c>
      <c r="O252" s="43">
        <f>O253+O259+O255+O257+O262</f>
        <v>314.2</v>
      </c>
      <c r="P252" s="43">
        <f t="shared" si="116"/>
        <v>3780.7</v>
      </c>
      <c r="Q252" s="43">
        <f t="shared" si="116"/>
        <v>314.2</v>
      </c>
      <c r="R252" s="43">
        <f t="shared" si="116"/>
        <v>3705.6</v>
      </c>
      <c r="S252" s="43">
        <f t="shared" si="116"/>
        <v>314.2</v>
      </c>
    </row>
    <row r="253" spans="1:19" s="34" customFormat="1" ht="22.5" customHeight="1" x14ac:dyDescent="0.2">
      <c r="A253" s="52" t="s">
        <v>430</v>
      </c>
      <c r="B253" s="47">
        <v>110</v>
      </c>
      <c r="C253" s="48" t="s">
        <v>20</v>
      </c>
      <c r="D253" s="6" t="s">
        <v>20</v>
      </c>
      <c r="E253" s="5" t="s">
        <v>26</v>
      </c>
      <c r="F253" s="17" t="s">
        <v>51</v>
      </c>
      <c r="G253" s="17" t="s">
        <v>13</v>
      </c>
      <c r="H253" s="6" t="s">
        <v>79</v>
      </c>
      <c r="I253" s="54"/>
      <c r="J253" s="18">
        <f t="shared" ref="J253:S253" si="117">J254</f>
        <v>2796.4</v>
      </c>
      <c r="K253" s="18">
        <f t="shared" si="117"/>
        <v>0</v>
      </c>
      <c r="L253" s="18">
        <f t="shared" si="117"/>
        <v>0</v>
      </c>
      <c r="M253" s="18">
        <f t="shared" si="117"/>
        <v>0</v>
      </c>
      <c r="N253" s="18">
        <f t="shared" si="117"/>
        <v>2796.4</v>
      </c>
      <c r="O253" s="18">
        <f t="shared" si="117"/>
        <v>0</v>
      </c>
      <c r="P253" s="18">
        <f t="shared" si="117"/>
        <v>2716.5</v>
      </c>
      <c r="Q253" s="18">
        <f t="shared" si="117"/>
        <v>0</v>
      </c>
      <c r="R253" s="18">
        <f t="shared" si="117"/>
        <v>2641.4</v>
      </c>
      <c r="S253" s="18">
        <f t="shared" si="117"/>
        <v>0</v>
      </c>
    </row>
    <row r="254" spans="1:19" s="34" customFormat="1" ht="37.5" x14ac:dyDescent="0.2">
      <c r="A254" s="4" t="s">
        <v>339</v>
      </c>
      <c r="B254" s="47">
        <v>110</v>
      </c>
      <c r="C254" s="48" t="s">
        <v>20</v>
      </c>
      <c r="D254" s="6" t="s">
        <v>20</v>
      </c>
      <c r="E254" s="5" t="s">
        <v>26</v>
      </c>
      <c r="F254" s="17" t="s">
        <v>51</v>
      </c>
      <c r="G254" s="17" t="s">
        <v>13</v>
      </c>
      <c r="H254" s="6" t="s">
        <v>79</v>
      </c>
      <c r="I254" s="7">
        <v>600</v>
      </c>
      <c r="J254" s="18">
        <f>Пр.9!J250</f>
        <v>2796.4</v>
      </c>
      <c r="K254" s="18">
        <f>Пр.9!K250</f>
        <v>0</v>
      </c>
      <c r="L254" s="18">
        <f>Пр.9!L250</f>
        <v>0</v>
      </c>
      <c r="M254" s="18">
        <f>Пр.9!M250</f>
        <v>0</v>
      </c>
      <c r="N254" s="18">
        <f>Пр.9!N250</f>
        <v>2796.4</v>
      </c>
      <c r="O254" s="18">
        <f>Пр.9!O250</f>
        <v>0</v>
      </c>
      <c r="P254" s="18">
        <f>Пр.9!P250</f>
        <v>2716.5</v>
      </c>
      <c r="Q254" s="18">
        <f>Пр.9!Q250</f>
        <v>0</v>
      </c>
      <c r="R254" s="18">
        <f>Пр.9!R250</f>
        <v>2641.4</v>
      </c>
      <c r="S254" s="18">
        <f>Пр.9!S250</f>
        <v>0</v>
      </c>
    </row>
    <row r="255" spans="1:19" ht="56.25" x14ac:dyDescent="0.2">
      <c r="A255" s="52" t="s">
        <v>425</v>
      </c>
      <c r="B255" s="47">
        <v>110</v>
      </c>
      <c r="C255" s="48" t="s">
        <v>20</v>
      </c>
      <c r="D255" s="6" t="s">
        <v>20</v>
      </c>
      <c r="E255" s="5" t="s">
        <v>26</v>
      </c>
      <c r="F255" s="17" t="s">
        <v>51</v>
      </c>
      <c r="G255" s="17" t="s">
        <v>13</v>
      </c>
      <c r="H255" s="6" t="s">
        <v>95</v>
      </c>
      <c r="I255" s="54"/>
      <c r="J255" s="18">
        <f t="shared" ref="J255:S255" si="118">J256</f>
        <v>450</v>
      </c>
      <c r="K255" s="18">
        <f t="shared" si="118"/>
        <v>0</v>
      </c>
      <c r="L255" s="18">
        <f t="shared" si="118"/>
        <v>0</v>
      </c>
      <c r="M255" s="18">
        <f t="shared" si="118"/>
        <v>0</v>
      </c>
      <c r="N255" s="18">
        <f t="shared" si="118"/>
        <v>450</v>
      </c>
      <c r="O255" s="18">
        <f t="shared" si="118"/>
        <v>0</v>
      </c>
      <c r="P255" s="18">
        <f t="shared" si="118"/>
        <v>450</v>
      </c>
      <c r="Q255" s="18">
        <f t="shared" si="118"/>
        <v>0</v>
      </c>
      <c r="R255" s="18">
        <f t="shared" si="118"/>
        <v>450</v>
      </c>
      <c r="S255" s="18">
        <f t="shared" si="118"/>
        <v>0</v>
      </c>
    </row>
    <row r="256" spans="1:19" ht="37.5" x14ac:dyDescent="0.2">
      <c r="A256" s="4" t="s">
        <v>335</v>
      </c>
      <c r="B256" s="47">
        <v>110</v>
      </c>
      <c r="C256" s="48" t="s">
        <v>20</v>
      </c>
      <c r="D256" s="6" t="s">
        <v>20</v>
      </c>
      <c r="E256" s="5" t="s">
        <v>26</v>
      </c>
      <c r="F256" s="17" t="s">
        <v>51</v>
      </c>
      <c r="G256" s="17" t="s">
        <v>13</v>
      </c>
      <c r="H256" s="6" t="s">
        <v>95</v>
      </c>
      <c r="I256" s="7">
        <v>200</v>
      </c>
      <c r="J256" s="18">
        <f>Пр.9!J252</f>
        <v>450</v>
      </c>
      <c r="K256" s="18">
        <f>Пр.9!K252</f>
        <v>0</v>
      </c>
      <c r="L256" s="18">
        <f>Пр.9!L252</f>
        <v>0</v>
      </c>
      <c r="M256" s="18">
        <f>Пр.9!M252</f>
        <v>0</v>
      </c>
      <c r="N256" s="18">
        <f>Пр.9!N252</f>
        <v>450</v>
      </c>
      <c r="O256" s="18">
        <f>Пр.9!O252</f>
        <v>0</v>
      </c>
      <c r="P256" s="18">
        <f>Пр.9!P252</f>
        <v>450</v>
      </c>
      <c r="Q256" s="18">
        <f>Пр.9!Q252</f>
        <v>0</v>
      </c>
      <c r="R256" s="18">
        <f>Пр.9!R252</f>
        <v>450</v>
      </c>
      <c r="S256" s="18">
        <f>Пр.9!S252</f>
        <v>0</v>
      </c>
    </row>
    <row r="257" spans="1:19" s="34" customFormat="1" ht="37.5" x14ac:dyDescent="0.2">
      <c r="A257" s="52" t="s">
        <v>427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51</v>
      </c>
      <c r="G257" s="17" t="s">
        <v>13</v>
      </c>
      <c r="H257" s="6" t="s">
        <v>429</v>
      </c>
      <c r="I257" s="54"/>
      <c r="J257" s="18">
        <f t="shared" ref="J257:S257" si="119">J258</f>
        <v>122.70000000000002</v>
      </c>
      <c r="K257" s="18">
        <f t="shared" si="119"/>
        <v>0</v>
      </c>
      <c r="L257" s="18">
        <f t="shared" si="119"/>
        <v>0</v>
      </c>
      <c r="M257" s="18">
        <f t="shared" si="119"/>
        <v>0</v>
      </c>
      <c r="N257" s="18">
        <f t="shared" si="119"/>
        <v>122.70000000000002</v>
      </c>
      <c r="O257" s="18">
        <f t="shared" si="119"/>
        <v>0</v>
      </c>
      <c r="P257" s="18">
        <f t="shared" si="119"/>
        <v>122.70000000000002</v>
      </c>
      <c r="Q257" s="18">
        <f t="shared" si="119"/>
        <v>0</v>
      </c>
      <c r="R257" s="18">
        <f t="shared" si="119"/>
        <v>122.70000000000002</v>
      </c>
      <c r="S257" s="18">
        <f t="shared" si="119"/>
        <v>0</v>
      </c>
    </row>
    <row r="258" spans="1:19" s="34" customFormat="1" ht="37.5" x14ac:dyDescent="0.2">
      <c r="A258" s="4" t="s">
        <v>339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51</v>
      </c>
      <c r="G258" s="17" t="s">
        <v>13</v>
      </c>
      <c r="H258" s="6" t="s">
        <v>429</v>
      </c>
      <c r="I258" s="7">
        <v>600</v>
      </c>
      <c r="J258" s="18">
        <f>Пр.9!J254</f>
        <v>122.70000000000002</v>
      </c>
      <c r="K258" s="18">
        <f>Пр.9!K254</f>
        <v>0</v>
      </c>
      <c r="L258" s="18">
        <f>Пр.9!L254</f>
        <v>0</v>
      </c>
      <c r="M258" s="18">
        <f>Пр.9!M254</f>
        <v>0</v>
      </c>
      <c r="N258" s="18">
        <f>Пр.9!N254</f>
        <v>122.70000000000002</v>
      </c>
      <c r="O258" s="18">
        <f>Пр.9!O254</f>
        <v>0</v>
      </c>
      <c r="P258" s="18">
        <f>Пр.9!P254</f>
        <v>122.70000000000002</v>
      </c>
      <c r="Q258" s="18">
        <f>Пр.9!Q254</f>
        <v>0</v>
      </c>
      <c r="R258" s="18">
        <f>Пр.9!R254</f>
        <v>122.70000000000002</v>
      </c>
      <c r="S258" s="18">
        <f>Пр.9!S254</f>
        <v>0</v>
      </c>
    </row>
    <row r="259" spans="1:19" ht="56.25" x14ac:dyDescent="0.2">
      <c r="A259" s="52" t="s">
        <v>428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51</v>
      </c>
      <c r="G259" s="17" t="s">
        <v>13</v>
      </c>
      <c r="H259" s="6" t="s">
        <v>93</v>
      </c>
      <c r="I259" s="54"/>
      <c r="J259" s="18">
        <f>J260+J261</f>
        <v>300</v>
      </c>
      <c r="K259" s="18">
        <f t="shared" ref="K259:S259" si="120">K260+K261</f>
        <v>0</v>
      </c>
      <c r="L259" s="18">
        <f t="shared" si="120"/>
        <v>0</v>
      </c>
      <c r="M259" s="18">
        <f t="shared" si="120"/>
        <v>0</v>
      </c>
      <c r="N259" s="18">
        <f t="shared" si="120"/>
        <v>300</v>
      </c>
      <c r="O259" s="18">
        <f t="shared" si="120"/>
        <v>0</v>
      </c>
      <c r="P259" s="18">
        <f t="shared" si="120"/>
        <v>150</v>
      </c>
      <c r="Q259" s="18">
        <f t="shared" si="120"/>
        <v>0</v>
      </c>
      <c r="R259" s="18">
        <f t="shared" si="120"/>
        <v>150</v>
      </c>
      <c r="S259" s="18">
        <f t="shared" si="120"/>
        <v>0</v>
      </c>
    </row>
    <row r="260" spans="1:19" ht="37.5" x14ac:dyDescent="0.2">
      <c r="A260" s="4" t="s">
        <v>335</v>
      </c>
      <c r="B260" s="47">
        <v>110</v>
      </c>
      <c r="C260" s="48" t="s">
        <v>20</v>
      </c>
      <c r="D260" s="6" t="s">
        <v>20</v>
      </c>
      <c r="E260" s="5" t="s">
        <v>26</v>
      </c>
      <c r="F260" s="17" t="s">
        <v>51</v>
      </c>
      <c r="G260" s="17" t="s">
        <v>13</v>
      </c>
      <c r="H260" s="6" t="s">
        <v>93</v>
      </c>
      <c r="I260" s="7">
        <v>200</v>
      </c>
      <c r="J260" s="18">
        <f>Пр.9!J256</f>
        <v>150</v>
      </c>
      <c r="K260" s="18">
        <f>Пр.9!K256</f>
        <v>0</v>
      </c>
      <c r="L260" s="18">
        <f>Пр.9!L256</f>
        <v>0</v>
      </c>
      <c r="M260" s="18">
        <f>Пр.9!M256</f>
        <v>0</v>
      </c>
      <c r="N260" s="18">
        <f>Пр.9!N256</f>
        <v>150</v>
      </c>
      <c r="O260" s="18">
        <f>Пр.9!O256</f>
        <v>0</v>
      </c>
      <c r="P260" s="18">
        <f>Пр.9!P256</f>
        <v>150</v>
      </c>
      <c r="Q260" s="18">
        <f>Пр.9!Q256</f>
        <v>0</v>
      </c>
      <c r="R260" s="18">
        <f>Пр.9!R256</f>
        <v>150</v>
      </c>
      <c r="S260" s="18">
        <f>Пр.9!S256</f>
        <v>0</v>
      </c>
    </row>
    <row r="261" spans="1:19" s="34" customFormat="1" ht="37.5" x14ac:dyDescent="0.2">
      <c r="A261" s="4" t="s">
        <v>339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51</v>
      </c>
      <c r="G261" s="17" t="s">
        <v>13</v>
      </c>
      <c r="H261" s="6" t="s">
        <v>93</v>
      </c>
      <c r="I261" s="7">
        <v>600</v>
      </c>
      <c r="J261" s="18">
        <f>Пр.9!J257</f>
        <v>150</v>
      </c>
      <c r="K261" s="18">
        <f>Пр.9!K257</f>
        <v>0</v>
      </c>
      <c r="L261" s="18">
        <f>Пр.9!L257</f>
        <v>0</v>
      </c>
      <c r="M261" s="18">
        <f>Пр.9!M257</f>
        <v>0</v>
      </c>
      <c r="N261" s="18">
        <f>Пр.9!N257</f>
        <v>150</v>
      </c>
      <c r="O261" s="18">
        <f>Пр.9!O257</f>
        <v>0</v>
      </c>
      <c r="P261" s="18">
        <f>Пр.9!P257</f>
        <v>0</v>
      </c>
      <c r="Q261" s="18">
        <f>Пр.9!Q257</f>
        <v>0</v>
      </c>
      <c r="R261" s="18">
        <f>Пр.9!R257</f>
        <v>0</v>
      </c>
      <c r="S261" s="18">
        <f>Пр.9!S257</f>
        <v>0</v>
      </c>
    </row>
    <row r="262" spans="1:19" s="34" customFormat="1" ht="75" x14ac:dyDescent="0.2">
      <c r="A262" s="52" t="s">
        <v>514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13</v>
      </c>
      <c r="H262" s="6" t="s">
        <v>515</v>
      </c>
      <c r="I262" s="54"/>
      <c r="J262" s="18">
        <f t="shared" ref="J262:S262" si="121">J263</f>
        <v>341.5</v>
      </c>
      <c r="K262" s="18">
        <f t="shared" si="121"/>
        <v>314.2</v>
      </c>
      <c r="L262" s="18">
        <f t="shared" si="121"/>
        <v>0</v>
      </c>
      <c r="M262" s="18">
        <f t="shared" si="121"/>
        <v>0</v>
      </c>
      <c r="N262" s="18">
        <f t="shared" si="121"/>
        <v>341.5</v>
      </c>
      <c r="O262" s="18">
        <f t="shared" si="121"/>
        <v>314.2</v>
      </c>
      <c r="P262" s="18">
        <f t="shared" si="121"/>
        <v>341.5</v>
      </c>
      <c r="Q262" s="18">
        <f t="shared" si="121"/>
        <v>314.2</v>
      </c>
      <c r="R262" s="18">
        <f t="shared" si="121"/>
        <v>341.5</v>
      </c>
      <c r="S262" s="18">
        <f t="shared" si="121"/>
        <v>314.2</v>
      </c>
    </row>
    <row r="263" spans="1:19" s="34" customFormat="1" ht="37.5" x14ac:dyDescent="0.2">
      <c r="A263" s="4" t="s">
        <v>339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51</v>
      </c>
      <c r="G263" s="17" t="s">
        <v>13</v>
      </c>
      <c r="H263" s="6" t="s">
        <v>515</v>
      </c>
      <c r="I263" s="7">
        <v>600</v>
      </c>
      <c r="J263" s="18">
        <f>Пр.9!J259</f>
        <v>341.5</v>
      </c>
      <c r="K263" s="18">
        <f>Пр.9!K259</f>
        <v>314.2</v>
      </c>
      <c r="L263" s="18">
        <f>Пр.9!L259</f>
        <v>0</v>
      </c>
      <c r="M263" s="18">
        <f>Пр.9!M259</f>
        <v>0</v>
      </c>
      <c r="N263" s="18">
        <f>Пр.9!N259</f>
        <v>341.5</v>
      </c>
      <c r="O263" s="18">
        <f>Пр.9!O259</f>
        <v>314.2</v>
      </c>
      <c r="P263" s="18">
        <f>Пр.9!P259</f>
        <v>341.5</v>
      </c>
      <c r="Q263" s="18">
        <f>Пр.9!Q259</f>
        <v>314.2</v>
      </c>
      <c r="R263" s="18">
        <f>Пр.9!R259</f>
        <v>341.5</v>
      </c>
      <c r="S263" s="18">
        <f>Пр.9!S259</f>
        <v>314.2</v>
      </c>
    </row>
    <row r="264" spans="1:19" s="34" customFormat="1" ht="37.5" x14ac:dyDescent="0.2">
      <c r="A264" s="49" t="s">
        <v>426</v>
      </c>
      <c r="B264" s="50">
        <v>110</v>
      </c>
      <c r="C264" s="51" t="s">
        <v>20</v>
      </c>
      <c r="D264" s="39" t="s">
        <v>20</v>
      </c>
      <c r="E264" s="37" t="s">
        <v>26</v>
      </c>
      <c r="F264" s="38" t="s">
        <v>51</v>
      </c>
      <c r="G264" s="38" t="s">
        <v>38</v>
      </c>
      <c r="H264" s="39" t="s">
        <v>74</v>
      </c>
      <c r="I264" s="40"/>
      <c r="J264" s="43">
        <f t="shared" ref="J264:S265" si="122">J265</f>
        <v>220</v>
      </c>
      <c r="K264" s="43">
        <f t="shared" si="122"/>
        <v>0</v>
      </c>
      <c r="L264" s="43">
        <f t="shared" si="122"/>
        <v>0</v>
      </c>
      <c r="M264" s="43">
        <f t="shared" si="122"/>
        <v>0</v>
      </c>
      <c r="N264" s="43">
        <f t="shared" si="122"/>
        <v>220</v>
      </c>
      <c r="O264" s="43">
        <f t="shared" si="122"/>
        <v>0</v>
      </c>
      <c r="P264" s="43">
        <f t="shared" si="122"/>
        <v>148</v>
      </c>
      <c r="Q264" s="43">
        <f t="shared" si="122"/>
        <v>0</v>
      </c>
      <c r="R264" s="43">
        <f t="shared" si="122"/>
        <v>148</v>
      </c>
      <c r="S264" s="43">
        <f t="shared" si="122"/>
        <v>0</v>
      </c>
    </row>
    <row r="265" spans="1:19" ht="37.5" x14ac:dyDescent="0.2">
      <c r="A265" s="52" t="s">
        <v>177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38</v>
      </c>
      <c r="H265" s="6" t="s">
        <v>96</v>
      </c>
      <c r="I265" s="54"/>
      <c r="J265" s="18">
        <f t="shared" si="122"/>
        <v>220</v>
      </c>
      <c r="K265" s="18">
        <f t="shared" si="122"/>
        <v>0</v>
      </c>
      <c r="L265" s="18">
        <f t="shared" si="122"/>
        <v>0</v>
      </c>
      <c r="M265" s="18">
        <f t="shared" si="122"/>
        <v>0</v>
      </c>
      <c r="N265" s="18">
        <f t="shared" si="122"/>
        <v>220</v>
      </c>
      <c r="O265" s="18">
        <f t="shared" si="122"/>
        <v>0</v>
      </c>
      <c r="P265" s="18">
        <f t="shared" si="122"/>
        <v>148</v>
      </c>
      <c r="Q265" s="18">
        <f t="shared" si="122"/>
        <v>0</v>
      </c>
      <c r="R265" s="18">
        <f t="shared" si="122"/>
        <v>148</v>
      </c>
      <c r="S265" s="18">
        <f t="shared" si="122"/>
        <v>0</v>
      </c>
    </row>
    <row r="266" spans="1:19" s="34" customFormat="1" ht="37.5" x14ac:dyDescent="0.2">
      <c r="A266" s="4" t="s">
        <v>339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38</v>
      </c>
      <c r="H266" s="6" t="s">
        <v>96</v>
      </c>
      <c r="I266" s="7">
        <v>600</v>
      </c>
      <c r="J266" s="18">
        <f>Пр.9!J262</f>
        <v>220</v>
      </c>
      <c r="K266" s="18">
        <f>Пр.9!K262</f>
        <v>0</v>
      </c>
      <c r="L266" s="18">
        <f>Пр.9!L262</f>
        <v>0</v>
      </c>
      <c r="M266" s="18">
        <f>Пр.9!M262</f>
        <v>0</v>
      </c>
      <c r="N266" s="18">
        <f>Пр.9!N262</f>
        <v>220</v>
      </c>
      <c r="O266" s="18">
        <f>Пр.9!O262</f>
        <v>0</v>
      </c>
      <c r="P266" s="18">
        <f>Пр.9!P262</f>
        <v>148</v>
      </c>
      <c r="Q266" s="18">
        <f>Пр.9!Q262</f>
        <v>0</v>
      </c>
      <c r="R266" s="18">
        <f>Пр.9!R262</f>
        <v>148</v>
      </c>
      <c r="S266" s="18">
        <f>Пр.9!S262</f>
        <v>0</v>
      </c>
    </row>
    <row r="267" spans="1:19" s="34" customFormat="1" ht="56.25" x14ac:dyDescent="0.2">
      <c r="A267" s="49" t="s">
        <v>97</v>
      </c>
      <c r="B267" s="50">
        <v>110</v>
      </c>
      <c r="C267" s="51" t="s">
        <v>20</v>
      </c>
      <c r="D267" s="39" t="s">
        <v>20</v>
      </c>
      <c r="E267" s="37" t="s">
        <v>26</v>
      </c>
      <c r="F267" s="38" t="s">
        <v>51</v>
      </c>
      <c r="G267" s="38" t="s">
        <v>16</v>
      </c>
      <c r="H267" s="39" t="s">
        <v>74</v>
      </c>
      <c r="I267" s="53"/>
      <c r="J267" s="43">
        <f t="shared" ref="J267:S267" si="123">J268</f>
        <v>60</v>
      </c>
      <c r="K267" s="43">
        <f t="shared" si="123"/>
        <v>0</v>
      </c>
      <c r="L267" s="43">
        <f t="shared" si="123"/>
        <v>150</v>
      </c>
      <c r="M267" s="43">
        <f t="shared" si="123"/>
        <v>0</v>
      </c>
      <c r="N267" s="43">
        <f t="shared" si="123"/>
        <v>210</v>
      </c>
      <c r="O267" s="43">
        <f t="shared" si="123"/>
        <v>0</v>
      </c>
      <c r="P267" s="43">
        <f t="shared" si="123"/>
        <v>60</v>
      </c>
      <c r="Q267" s="43">
        <f t="shared" si="123"/>
        <v>0</v>
      </c>
      <c r="R267" s="43">
        <f t="shared" si="123"/>
        <v>60</v>
      </c>
      <c r="S267" s="43">
        <f t="shared" si="123"/>
        <v>0</v>
      </c>
    </row>
    <row r="268" spans="1:19" ht="56.25" x14ac:dyDescent="0.2">
      <c r="A268" s="52" t="s">
        <v>452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51</v>
      </c>
      <c r="G268" s="17" t="s">
        <v>16</v>
      </c>
      <c r="H268" s="6" t="s">
        <v>98</v>
      </c>
      <c r="I268" s="54"/>
      <c r="J268" s="18">
        <f>J269+J270</f>
        <v>60</v>
      </c>
      <c r="K268" s="18">
        <f t="shared" ref="K268:S268" si="124">K269+K270</f>
        <v>0</v>
      </c>
      <c r="L268" s="18">
        <f t="shared" si="124"/>
        <v>150</v>
      </c>
      <c r="M268" s="18">
        <f t="shared" si="124"/>
        <v>0</v>
      </c>
      <c r="N268" s="18">
        <f t="shared" si="124"/>
        <v>210</v>
      </c>
      <c r="O268" s="18">
        <f t="shared" si="124"/>
        <v>0</v>
      </c>
      <c r="P268" s="18">
        <f t="shared" si="124"/>
        <v>60</v>
      </c>
      <c r="Q268" s="18">
        <f t="shared" si="124"/>
        <v>0</v>
      </c>
      <c r="R268" s="18">
        <f t="shared" si="124"/>
        <v>60</v>
      </c>
      <c r="S268" s="18">
        <f t="shared" si="124"/>
        <v>0</v>
      </c>
    </row>
    <row r="269" spans="1:19" ht="37.5" x14ac:dyDescent="0.2">
      <c r="A269" s="4" t="s">
        <v>335</v>
      </c>
      <c r="B269" s="47">
        <v>110</v>
      </c>
      <c r="C269" s="48" t="s">
        <v>20</v>
      </c>
      <c r="D269" s="6" t="s">
        <v>20</v>
      </c>
      <c r="E269" s="5" t="s">
        <v>26</v>
      </c>
      <c r="F269" s="17" t="s">
        <v>51</v>
      </c>
      <c r="G269" s="17" t="s">
        <v>16</v>
      </c>
      <c r="H269" s="6" t="s">
        <v>98</v>
      </c>
      <c r="I269" s="7">
        <v>200</v>
      </c>
      <c r="J269" s="18">
        <f>Пр.9!J265</f>
        <v>60</v>
      </c>
      <c r="K269" s="18">
        <f>Пр.9!K265</f>
        <v>0</v>
      </c>
      <c r="L269" s="18">
        <f>Пр.9!L265</f>
        <v>0</v>
      </c>
      <c r="M269" s="18">
        <f>Пр.9!M265</f>
        <v>0</v>
      </c>
      <c r="N269" s="18">
        <f>Пр.9!N265</f>
        <v>60</v>
      </c>
      <c r="O269" s="18">
        <f>Пр.9!O265</f>
        <v>0</v>
      </c>
      <c r="P269" s="18">
        <f>Пр.9!P265</f>
        <v>60</v>
      </c>
      <c r="Q269" s="18">
        <f>Пр.9!Q265</f>
        <v>0</v>
      </c>
      <c r="R269" s="18">
        <f>Пр.9!R265</f>
        <v>60</v>
      </c>
      <c r="S269" s="18">
        <f>Пр.9!S265</f>
        <v>0</v>
      </c>
    </row>
    <row r="270" spans="1:19" ht="37.5" x14ac:dyDescent="0.2">
      <c r="A270" s="4" t="s">
        <v>339</v>
      </c>
      <c r="B270" s="47">
        <v>110</v>
      </c>
      <c r="C270" s="48" t="s">
        <v>20</v>
      </c>
      <c r="D270" s="6" t="s">
        <v>20</v>
      </c>
      <c r="E270" s="5" t="s">
        <v>26</v>
      </c>
      <c r="F270" s="17" t="s">
        <v>51</v>
      </c>
      <c r="G270" s="17" t="s">
        <v>16</v>
      </c>
      <c r="H270" s="6" t="s">
        <v>98</v>
      </c>
      <c r="I270" s="7">
        <v>600</v>
      </c>
      <c r="J270" s="18">
        <f>Пр.9!J266</f>
        <v>0</v>
      </c>
      <c r="K270" s="18">
        <f>Пр.9!K266</f>
        <v>0</v>
      </c>
      <c r="L270" s="18">
        <f>Пр.9!L266</f>
        <v>150</v>
      </c>
      <c r="M270" s="18">
        <f>Пр.9!M266</f>
        <v>0</v>
      </c>
      <c r="N270" s="18">
        <f>Пр.9!N266</f>
        <v>150</v>
      </c>
      <c r="O270" s="18">
        <f>Пр.9!O266</f>
        <v>0</v>
      </c>
      <c r="P270" s="18">
        <f>Пр.9!P266</f>
        <v>0</v>
      </c>
      <c r="Q270" s="18">
        <f>Пр.9!Q266</f>
        <v>0</v>
      </c>
      <c r="R270" s="18">
        <f>Пр.9!R266</f>
        <v>0</v>
      </c>
      <c r="S270" s="18">
        <f>Пр.9!S266</f>
        <v>0</v>
      </c>
    </row>
    <row r="271" spans="1:19" s="34" customFormat="1" x14ac:dyDescent="0.2">
      <c r="A271" s="35" t="s">
        <v>42</v>
      </c>
      <c r="B271" s="55"/>
      <c r="C271" s="51" t="s">
        <v>30</v>
      </c>
      <c r="D271" s="39" t="s">
        <v>14</v>
      </c>
      <c r="E271" s="37"/>
      <c r="F271" s="38"/>
      <c r="G271" s="38"/>
      <c r="H271" s="39"/>
      <c r="I271" s="55"/>
      <c r="J271" s="43">
        <f t="shared" ref="J271:S271" si="125">J272</f>
        <v>98740.9</v>
      </c>
      <c r="K271" s="43">
        <f t="shared" si="125"/>
        <v>43730.400000000001</v>
      </c>
      <c r="L271" s="43">
        <f t="shared" si="125"/>
        <v>6437.6</v>
      </c>
      <c r="M271" s="43">
        <f t="shared" si="125"/>
        <v>0</v>
      </c>
      <c r="N271" s="43">
        <f t="shared" si="125"/>
        <v>105178.5</v>
      </c>
      <c r="O271" s="43">
        <f t="shared" si="125"/>
        <v>43730.400000000001</v>
      </c>
      <c r="P271" s="43">
        <f t="shared" si="125"/>
        <v>50536.100000000006</v>
      </c>
      <c r="Q271" s="43">
        <f t="shared" si="125"/>
        <v>0</v>
      </c>
      <c r="R271" s="43">
        <f t="shared" si="125"/>
        <v>52676.800000000003</v>
      </c>
      <c r="S271" s="43">
        <f t="shared" si="125"/>
        <v>0</v>
      </c>
    </row>
    <row r="272" spans="1:19" s="34" customFormat="1" x14ac:dyDescent="0.2">
      <c r="A272" s="35" t="s">
        <v>43</v>
      </c>
      <c r="B272" s="55"/>
      <c r="C272" s="51" t="s">
        <v>30</v>
      </c>
      <c r="D272" s="39" t="s">
        <v>13</v>
      </c>
      <c r="E272" s="37"/>
      <c r="F272" s="38"/>
      <c r="G272" s="38"/>
      <c r="H272" s="39"/>
      <c r="I272" s="55"/>
      <c r="J272" s="43">
        <f>J273+J278</f>
        <v>98740.9</v>
      </c>
      <c r="K272" s="43">
        <f t="shared" ref="K272:S272" si="126">K273+K278</f>
        <v>43730.400000000001</v>
      </c>
      <c r="L272" s="43">
        <f t="shared" si="126"/>
        <v>6437.6</v>
      </c>
      <c r="M272" s="43">
        <f t="shared" si="126"/>
        <v>0</v>
      </c>
      <c r="N272" s="43">
        <f t="shared" si="126"/>
        <v>105178.5</v>
      </c>
      <c r="O272" s="43">
        <f t="shared" si="126"/>
        <v>43730.400000000001</v>
      </c>
      <c r="P272" s="43">
        <f t="shared" si="126"/>
        <v>50536.100000000006</v>
      </c>
      <c r="Q272" s="43">
        <f t="shared" si="126"/>
        <v>0</v>
      </c>
      <c r="R272" s="43">
        <f t="shared" si="126"/>
        <v>52676.800000000003</v>
      </c>
      <c r="S272" s="43">
        <f t="shared" si="126"/>
        <v>0</v>
      </c>
    </row>
    <row r="273" spans="1:19" s="34" customFormat="1" ht="93.75" x14ac:dyDescent="0.2">
      <c r="A273" s="244" t="s">
        <v>412</v>
      </c>
      <c r="B273" s="36">
        <v>110</v>
      </c>
      <c r="C273" s="41" t="s">
        <v>30</v>
      </c>
      <c r="D273" s="42" t="s">
        <v>13</v>
      </c>
      <c r="E273" s="37" t="s">
        <v>13</v>
      </c>
      <c r="F273" s="38" t="s">
        <v>51</v>
      </c>
      <c r="G273" s="38" t="s">
        <v>14</v>
      </c>
      <c r="H273" s="39" t="s">
        <v>74</v>
      </c>
      <c r="I273" s="40"/>
      <c r="J273" s="43">
        <f t="shared" ref="J273:S276" si="127">J274</f>
        <v>26161.600000000002</v>
      </c>
      <c r="K273" s="43">
        <f t="shared" si="127"/>
        <v>24068.7</v>
      </c>
      <c r="L273" s="43">
        <f t="shared" si="127"/>
        <v>0</v>
      </c>
      <c r="M273" s="43">
        <f t="shared" si="127"/>
        <v>0</v>
      </c>
      <c r="N273" s="43">
        <f t="shared" si="127"/>
        <v>26161.600000000002</v>
      </c>
      <c r="O273" s="43">
        <f t="shared" si="127"/>
        <v>24068.7</v>
      </c>
      <c r="P273" s="43">
        <f t="shared" si="127"/>
        <v>0</v>
      </c>
      <c r="Q273" s="43">
        <f t="shared" si="127"/>
        <v>0</v>
      </c>
      <c r="R273" s="43">
        <f t="shared" si="127"/>
        <v>0</v>
      </c>
      <c r="S273" s="43">
        <f t="shared" si="127"/>
        <v>0</v>
      </c>
    </row>
    <row r="274" spans="1:19" s="34" customFormat="1" ht="56.25" x14ac:dyDescent="0.2">
      <c r="A274" s="35" t="s">
        <v>169</v>
      </c>
      <c r="B274" s="36">
        <v>110</v>
      </c>
      <c r="C274" s="41" t="s">
        <v>30</v>
      </c>
      <c r="D274" s="42" t="s">
        <v>13</v>
      </c>
      <c r="E274" s="37" t="s">
        <v>13</v>
      </c>
      <c r="F274" s="38" t="s">
        <v>9</v>
      </c>
      <c r="G274" s="38" t="s">
        <v>14</v>
      </c>
      <c r="H274" s="39" t="s">
        <v>74</v>
      </c>
      <c r="I274" s="40"/>
      <c r="J274" s="43">
        <f t="shared" si="127"/>
        <v>26161.600000000002</v>
      </c>
      <c r="K274" s="43">
        <f t="shared" si="127"/>
        <v>24068.7</v>
      </c>
      <c r="L274" s="43">
        <f t="shared" si="127"/>
        <v>0</v>
      </c>
      <c r="M274" s="43">
        <f t="shared" si="127"/>
        <v>0</v>
      </c>
      <c r="N274" s="43">
        <f t="shared" si="127"/>
        <v>26161.600000000002</v>
      </c>
      <c r="O274" s="43">
        <f t="shared" si="127"/>
        <v>24068.7</v>
      </c>
      <c r="P274" s="43">
        <f t="shared" si="127"/>
        <v>0</v>
      </c>
      <c r="Q274" s="43">
        <f t="shared" si="127"/>
        <v>0</v>
      </c>
      <c r="R274" s="43">
        <f t="shared" si="127"/>
        <v>0</v>
      </c>
      <c r="S274" s="43">
        <f t="shared" si="127"/>
        <v>0</v>
      </c>
    </row>
    <row r="275" spans="1:19" s="34" customFormat="1" ht="75" x14ac:dyDescent="0.2">
      <c r="A275" s="35" t="s">
        <v>388</v>
      </c>
      <c r="B275" s="36">
        <v>110</v>
      </c>
      <c r="C275" s="41" t="s">
        <v>30</v>
      </c>
      <c r="D275" s="42" t="s">
        <v>13</v>
      </c>
      <c r="E275" s="37" t="s">
        <v>13</v>
      </c>
      <c r="F275" s="38" t="s">
        <v>9</v>
      </c>
      <c r="G275" s="38" t="s">
        <v>13</v>
      </c>
      <c r="H275" s="39" t="s">
        <v>74</v>
      </c>
      <c r="I275" s="40"/>
      <c r="J275" s="43">
        <f t="shared" si="127"/>
        <v>26161.600000000002</v>
      </c>
      <c r="K275" s="43">
        <f t="shared" si="127"/>
        <v>24068.7</v>
      </c>
      <c r="L275" s="43">
        <f t="shared" si="127"/>
        <v>0</v>
      </c>
      <c r="M275" s="43">
        <f t="shared" si="127"/>
        <v>0</v>
      </c>
      <c r="N275" s="43">
        <f t="shared" si="127"/>
        <v>26161.600000000002</v>
      </c>
      <c r="O275" s="43">
        <f t="shared" si="127"/>
        <v>24068.7</v>
      </c>
      <c r="P275" s="43">
        <f t="shared" si="127"/>
        <v>0</v>
      </c>
      <c r="Q275" s="43">
        <f t="shared" si="127"/>
        <v>0</v>
      </c>
      <c r="R275" s="43">
        <f t="shared" si="127"/>
        <v>0</v>
      </c>
      <c r="S275" s="43">
        <f t="shared" si="127"/>
        <v>0</v>
      </c>
    </row>
    <row r="276" spans="1:19" s="34" customFormat="1" ht="56.25" x14ac:dyDescent="0.2">
      <c r="A276" s="52" t="s">
        <v>670</v>
      </c>
      <c r="B276" s="8">
        <v>110</v>
      </c>
      <c r="C276" s="5" t="s">
        <v>30</v>
      </c>
      <c r="D276" s="45" t="s">
        <v>13</v>
      </c>
      <c r="E276" s="5" t="s">
        <v>13</v>
      </c>
      <c r="F276" s="17" t="s">
        <v>9</v>
      </c>
      <c r="G276" s="17" t="s">
        <v>13</v>
      </c>
      <c r="H276" s="6" t="s">
        <v>671</v>
      </c>
      <c r="I276" s="44"/>
      <c r="J276" s="18">
        <f t="shared" si="127"/>
        <v>26161.600000000002</v>
      </c>
      <c r="K276" s="18">
        <f t="shared" si="127"/>
        <v>24068.7</v>
      </c>
      <c r="L276" s="18">
        <f t="shared" si="127"/>
        <v>0</v>
      </c>
      <c r="M276" s="18">
        <f t="shared" si="127"/>
        <v>0</v>
      </c>
      <c r="N276" s="18">
        <f t="shared" si="127"/>
        <v>26161.600000000002</v>
      </c>
      <c r="O276" s="18">
        <f t="shared" si="127"/>
        <v>24068.7</v>
      </c>
      <c r="P276" s="18">
        <f t="shared" si="127"/>
        <v>0</v>
      </c>
      <c r="Q276" s="18">
        <f t="shared" si="127"/>
        <v>0</v>
      </c>
      <c r="R276" s="18">
        <f t="shared" si="127"/>
        <v>0</v>
      </c>
      <c r="S276" s="18">
        <f t="shared" si="127"/>
        <v>0</v>
      </c>
    </row>
    <row r="277" spans="1:19" s="34" customFormat="1" ht="37.5" x14ac:dyDescent="0.2">
      <c r="A277" s="4" t="s">
        <v>339</v>
      </c>
      <c r="B277" s="8">
        <v>110</v>
      </c>
      <c r="C277" s="46" t="s">
        <v>30</v>
      </c>
      <c r="D277" s="6" t="s">
        <v>13</v>
      </c>
      <c r="E277" s="5" t="s">
        <v>13</v>
      </c>
      <c r="F277" s="17" t="s">
        <v>9</v>
      </c>
      <c r="G277" s="17" t="s">
        <v>13</v>
      </c>
      <c r="H277" s="6" t="s">
        <v>671</v>
      </c>
      <c r="I277" s="7">
        <v>600</v>
      </c>
      <c r="J277" s="18">
        <f>Пр.9!J273</f>
        <v>26161.600000000002</v>
      </c>
      <c r="K277" s="18">
        <f>Пр.9!K273</f>
        <v>24068.7</v>
      </c>
      <c r="L277" s="18">
        <f>Пр.9!L273</f>
        <v>0</v>
      </c>
      <c r="M277" s="18">
        <f>Пр.9!M273</f>
        <v>0</v>
      </c>
      <c r="N277" s="18">
        <f>Пр.9!N273</f>
        <v>26161.600000000002</v>
      </c>
      <c r="O277" s="18">
        <f>Пр.9!O273</f>
        <v>24068.7</v>
      </c>
      <c r="P277" s="18">
        <f>Пр.9!P273</f>
        <v>0</v>
      </c>
      <c r="Q277" s="18">
        <f>Пр.9!Q273</f>
        <v>0</v>
      </c>
      <c r="R277" s="18">
        <f>Пр.9!R273</f>
        <v>0</v>
      </c>
      <c r="S277" s="18">
        <f>Пр.9!S273</f>
        <v>0</v>
      </c>
    </row>
    <row r="278" spans="1:19" ht="37.5" x14ac:dyDescent="0.2">
      <c r="A278" s="49" t="s">
        <v>172</v>
      </c>
      <c r="B278" s="55">
        <v>110</v>
      </c>
      <c r="C278" s="51" t="s">
        <v>30</v>
      </c>
      <c r="D278" s="39" t="s">
        <v>13</v>
      </c>
      <c r="E278" s="37" t="s">
        <v>17</v>
      </c>
      <c r="F278" s="38" t="s">
        <v>51</v>
      </c>
      <c r="G278" s="38" t="s">
        <v>14</v>
      </c>
      <c r="H278" s="39" t="s">
        <v>74</v>
      </c>
      <c r="I278" s="54"/>
      <c r="J278" s="43">
        <f t="shared" ref="J278:S278" si="128">J279+J286+J296</f>
        <v>72579.299999999988</v>
      </c>
      <c r="K278" s="43">
        <f t="shared" si="128"/>
        <v>19661.7</v>
      </c>
      <c r="L278" s="43">
        <f>L279+L286+L296</f>
        <v>6437.6</v>
      </c>
      <c r="M278" s="43">
        <f>M279+M286+M296</f>
        <v>0</v>
      </c>
      <c r="N278" s="43">
        <f>N279+N286+N296</f>
        <v>79016.899999999994</v>
      </c>
      <c r="O278" s="43">
        <f>O279+O286+O296</f>
        <v>19661.7</v>
      </c>
      <c r="P278" s="43">
        <f t="shared" si="128"/>
        <v>50536.100000000006</v>
      </c>
      <c r="Q278" s="43">
        <f t="shared" si="128"/>
        <v>0</v>
      </c>
      <c r="R278" s="43">
        <f t="shared" si="128"/>
        <v>52676.800000000003</v>
      </c>
      <c r="S278" s="43">
        <f t="shared" si="128"/>
        <v>0</v>
      </c>
    </row>
    <row r="279" spans="1:19" ht="56.25" x14ac:dyDescent="0.2">
      <c r="A279" s="49" t="s">
        <v>418</v>
      </c>
      <c r="B279" s="55">
        <v>110</v>
      </c>
      <c r="C279" s="51" t="s">
        <v>30</v>
      </c>
      <c r="D279" s="39" t="s">
        <v>13</v>
      </c>
      <c r="E279" s="37" t="s">
        <v>17</v>
      </c>
      <c r="F279" s="38" t="s">
        <v>51</v>
      </c>
      <c r="G279" s="38" t="s">
        <v>13</v>
      </c>
      <c r="H279" s="39" t="s">
        <v>74</v>
      </c>
      <c r="I279" s="54"/>
      <c r="J279" s="43">
        <f>J280+J282+J284</f>
        <v>6135.9</v>
      </c>
      <c r="K279" s="43">
        <f t="shared" ref="K279:S279" si="129">K280+K282+K284</f>
        <v>2031.5</v>
      </c>
      <c r="L279" s="43">
        <f t="shared" si="129"/>
        <v>5737.6</v>
      </c>
      <c r="M279" s="43">
        <f t="shared" si="129"/>
        <v>0</v>
      </c>
      <c r="N279" s="43">
        <f t="shared" si="129"/>
        <v>11873.499999999998</v>
      </c>
      <c r="O279" s="43">
        <f t="shared" si="129"/>
        <v>2031.5</v>
      </c>
      <c r="P279" s="43">
        <f t="shared" si="129"/>
        <v>0</v>
      </c>
      <c r="Q279" s="43">
        <f t="shared" si="129"/>
        <v>0</v>
      </c>
      <c r="R279" s="43">
        <f t="shared" si="129"/>
        <v>0</v>
      </c>
      <c r="S279" s="43">
        <f t="shared" si="129"/>
        <v>0</v>
      </c>
    </row>
    <row r="280" spans="1:19" s="34" customFormat="1" ht="37.5" x14ac:dyDescent="0.2">
      <c r="A280" s="384" t="s">
        <v>735</v>
      </c>
      <c r="B280" s="385" t="s">
        <v>73</v>
      </c>
      <c r="C280" s="386" t="s">
        <v>30</v>
      </c>
      <c r="D280" s="387" t="s">
        <v>13</v>
      </c>
      <c r="E280" s="388" t="s">
        <v>17</v>
      </c>
      <c r="F280" s="389" t="s">
        <v>51</v>
      </c>
      <c r="G280" s="389" t="s">
        <v>13</v>
      </c>
      <c r="H280" s="387" t="s">
        <v>734</v>
      </c>
      <c r="I280" s="390"/>
      <c r="J280" s="393">
        <f>J281</f>
        <v>0</v>
      </c>
      <c r="K280" s="393">
        <f>K281</f>
        <v>0</v>
      </c>
      <c r="L280" s="393">
        <f>L281</f>
        <v>3626.2</v>
      </c>
      <c r="M280" s="393">
        <f>M281</f>
        <v>0</v>
      </c>
      <c r="N280" s="393">
        <f>J280+L280</f>
        <v>3626.2</v>
      </c>
      <c r="O280" s="393">
        <f>K280+M280</f>
        <v>0</v>
      </c>
      <c r="P280" s="393">
        <f>P281</f>
        <v>0</v>
      </c>
      <c r="Q280" s="393">
        <f>Q281</f>
        <v>0</v>
      </c>
      <c r="R280" s="393">
        <f>R281</f>
        <v>0</v>
      </c>
      <c r="S280" s="393">
        <f>S281</f>
        <v>0</v>
      </c>
    </row>
    <row r="281" spans="1:19" s="34" customFormat="1" ht="37.5" x14ac:dyDescent="0.2">
      <c r="A281" s="391" t="s">
        <v>339</v>
      </c>
      <c r="B281" s="385" t="s">
        <v>73</v>
      </c>
      <c r="C281" s="386" t="s">
        <v>30</v>
      </c>
      <c r="D281" s="387" t="s">
        <v>13</v>
      </c>
      <c r="E281" s="388" t="s">
        <v>17</v>
      </c>
      <c r="F281" s="389" t="s">
        <v>51</v>
      </c>
      <c r="G281" s="389" t="s">
        <v>13</v>
      </c>
      <c r="H281" s="387" t="s">
        <v>734</v>
      </c>
      <c r="I281" s="392">
        <v>600</v>
      </c>
      <c r="J281" s="393">
        <f>Пр.9!J277</f>
        <v>0</v>
      </c>
      <c r="K281" s="393">
        <f>Пр.9!K277</f>
        <v>0</v>
      </c>
      <c r="L281" s="393">
        <f>Пр.9!L277</f>
        <v>3626.2</v>
      </c>
      <c r="M281" s="393">
        <f>Пр.9!M277</f>
        <v>0</v>
      </c>
      <c r="N281" s="393">
        <f>Пр.9!N277</f>
        <v>3626.2</v>
      </c>
      <c r="O281" s="393">
        <f>Пр.9!O277</f>
        <v>0</v>
      </c>
      <c r="P281" s="393">
        <f>Пр.9!P277</f>
        <v>0</v>
      </c>
      <c r="Q281" s="393">
        <f>Пр.9!Q277</f>
        <v>0</v>
      </c>
      <c r="R281" s="393">
        <f>Пр.9!R277</f>
        <v>0</v>
      </c>
      <c r="S281" s="393">
        <f>Пр.9!S277</f>
        <v>0</v>
      </c>
    </row>
    <row r="282" spans="1:19" s="34" customFormat="1" ht="37.5" x14ac:dyDescent="0.2">
      <c r="A282" s="52" t="s">
        <v>500</v>
      </c>
      <c r="B282" s="47" t="s">
        <v>73</v>
      </c>
      <c r="C282" s="48" t="s">
        <v>30</v>
      </c>
      <c r="D282" s="6" t="s">
        <v>13</v>
      </c>
      <c r="E282" s="5" t="s">
        <v>17</v>
      </c>
      <c r="F282" s="17" t="s">
        <v>51</v>
      </c>
      <c r="G282" s="17" t="s">
        <v>13</v>
      </c>
      <c r="H282" s="6" t="s">
        <v>499</v>
      </c>
      <c r="I282" s="54"/>
      <c r="J282" s="18">
        <f t="shared" ref="J282:S282" si="130">J283</f>
        <v>3997.5</v>
      </c>
      <c r="K282" s="18">
        <f t="shared" si="130"/>
        <v>0</v>
      </c>
      <c r="L282" s="18">
        <f t="shared" si="130"/>
        <v>2111.4</v>
      </c>
      <c r="M282" s="18">
        <f t="shared" si="130"/>
        <v>0</v>
      </c>
      <c r="N282" s="18">
        <f t="shared" si="130"/>
        <v>6108.9</v>
      </c>
      <c r="O282" s="18">
        <f t="shared" si="130"/>
        <v>0</v>
      </c>
      <c r="P282" s="18">
        <f t="shared" si="130"/>
        <v>0</v>
      </c>
      <c r="Q282" s="18">
        <f t="shared" si="130"/>
        <v>0</v>
      </c>
      <c r="R282" s="18">
        <f t="shared" si="130"/>
        <v>0</v>
      </c>
      <c r="S282" s="18">
        <f t="shared" si="130"/>
        <v>0</v>
      </c>
    </row>
    <row r="283" spans="1:19" s="34" customFormat="1" ht="37.5" x14ac:dyDescent="0.2">
      <c r="A283" s="4" t="s">
        <v>339</v>
      </c>
      <c r="B283" s="47" t="s">
        <v>73</v>
      </c>
      <c r="C283" s="48" t="s">
        <v>30</v>
      </c>
      <c r="D283" s="6" t="s">
        <v>13</v>
      </c>
      <c r="E283" s="5" t="s">
        <v>17</v>
      </c>
      <c r="F283" s="17" t="s">
        <v>51</v>
      </c>
      <c r="G283" s="17" t="s">
        <v>13</v>
      </c>
      <c r="H283" s="6" t="s">
        <v>499</v>
      </c>
      <c r="I283" s="7">
        <v>600</v>
      </c>
      <c r="J283" s="18">
        <f>Пр.9!J279</f>
        <v>3997.5</v>
      </c>
      <c r="K283" s="18">
        <f>Пр.9!K279</f>
        <v>0</v>
      </c>
      <c r="L283" s="18">
        <f>Пр.9!L279</f>
        <v>2111.4</v>
      </c>
      <c r="M283" s="18">
        <f>Пр.9!M279</f>
        <v>0</v>
      </c>
      <c r="N283" s="18">
        <f>Пр.9!N279</f>
        <v>6108.9</v>
      </c>
      <c r="O283" s="18">
        <f>Пр.9!O279</f>
        <v>0</v>
      </c>
      <c r="P283" s="18">
        <f>Пр.9!P279</f>
        <v>0</v>
      </c>
      <c r="Q283" s="18">
        <f>Пр.9!Q279</f>
        <v>0</v>
      </c>
      <c r="R283" s="18">
        <f>Пр.9!R279</f>
        <v>0</v>
      </c>
      <c r="S283" s="18">
        <f>Пр.9!S279</f>
        <v>0</v>
      </c>
    </row>
    <row r="284" spans="1:19" s="34" customFormat="1" ht="37.5" x14ac:dyDescent="0.2">
      <c r="A284" s="52" t="s">
        <v>420</v>
      </c>
      <c r="B284" s="47" t="s">
        <v>73</v>
      </c>
      <c r="C284" s="48" t="s">
        <v>30</v>
      </c>
      <c r="D284" s="6" t="s">
        <v>13</v>
      </c>
      <c r="E284" s="5" t="s">
        <v>17</v>
      </c>
      <c r="F284" s="17" t="s">
        <v>51</v>
      </c>
      <c r="G284" s="17" t="s">
        <v>13</v>
      </c>
      <c r="H284" s="6" t="s">
        <v>421</v>
      </c>
      <c r="I284" s="54"/>
      <c r="J284" s="18">
        <f t="shared" ref="J284:S284" si="131">J285</f>
        <v>2138.4</v>
      </c>
      <c r="K284" s="18">
        <f t="shared" si="131"/>
        <v>2031.5</v>
      </c>
      <c r="L284" s="18">
        <f t="shared" si="131"/>
        <v>0</v>
      </c>
      <c r="M284" s="18">
        <f t="shared" si="131"/>
        <v>0</v>
      </c>
      <c r="N284" s="18">
        <f t="shared" si="131"/>
        <v>2138.4</v>
      </c>
      <c r="O284" s="18">
        <f t="shared" si="131"/>
        <v>2031.5</v>
      </c>
      <c r="P284" s="18">
        <f t="shared" si="131"/>
        <v>0</v>
      </c>
      <c r="Q284" s="18">
        <f t="shared" si="131"/>
        <v>0</v>
      </c>
      <c r="R284" s="18">
        <f t="shared" si="131"/>
        <v>0</v>
      </c>
      <c r="S284" s="18">
        <f t="shared" si="131"/>
        <v>0</v>
      </c>
    </row>
    <row r="285" spans="1:19" s="34" customFormat="1" ht="37.5" x14ac:dyDescent="0.2">
      <c r="A285" s="4" t="s">
        <v>339</v>
      </c>
      <c r="B285" s="47" t="s">
        <v>73</v>
      </c>
      <c r="C285" s="48" t="s">
        <v>30</v>
      </c>
      <c r="D285" s="6" t="s">
        <v>13</v>
      </c>
      <c r="E285" s="5" t="s">
        <v>17</v>
      </c>
      <c r="F285" s="17" t="s">
        <v>51</v>
      </c>
      <c r="G285" s="17" t="s">
        <v>13</v>
      </c>
      <c r="H285" s="6" t="s">
        <v>421</v>
      </c>
      <c r="I285" s="7">
        <v>600</v>
      </c>
      <c r="J285" s="18">
        <f>Пр.9!J281</f>
        <v>2138.4</v>
      </c>
      <c r="K285" s="18">
        <f>Пр.9!K281</f>
        <v>2031.5</v>
      </c>
      <c r="L285" s="18">
        <f>Пр.9!L281</f>
        <v>0</v>
      </c>
      <c r="M285" s="18">
        <f>Пр.9!M281</f>
        <v>0</v>
      </c>
      <c r="N285" s="18">
        <f>Пр.9!N281</f>
        <v>2138.4</v>
      </c>
      <c r="O285" s="18">
        <f>Пр.9!O281</f>
        <v>2031.5</v>
      </c>
      <c r="P285" s="18">
        <f>Пр.9!P281</f>
        <v>0</v>
      </c>
      <c r="Q285" s="18">
        <f>Пр.9!Q281</f>
        <v>0</v>
      </c>
      <c r="R285" s="18">
        <f>Пр.9!R281</f>
        <v>0</v>
      </c>
      <c r="S285" s="18">
        <f>Пр.9!S281</f>
        <v>0</v>
      </c>
    </row>
    <row r="286" spans="1:19" s="34" customFormat="1" ht="56.25" x14ac:dyDescent="0.2">
      <c r="A286" s="49" t="s">
        <v>419</v>
      </c>
      <c r="B286" s="55">
        <v>110</v>
      </c>
      <c r="C286" s="51" t="s">
        <v>30</v>
      </c>
      <c r="D286" s="39" t="s">
        <v>13</v>
      </c>
      <c r="E286" s="37" t="s">
        <v>17</v>
      </c>
      <c r="F286" s="38" t="s">
        <v>51</v>
      </c>
      <c r="G286" s="38" t="s">
        <v>38</v>
      </c>
      <c r="H286" s="39" t="s">
        <v>74</v>
      </c>
      <c r="I286" s="53"/>
      <c r="J286" s="43">
        <f t="shared" ref="J286:S286" si="132">J287+J290+J292+J294</f>
        <v>3074.7</v>
      </c>
      <c r="K286" s="43">
        <f t="shared" si="132"/>
        <v>2274.6999999999998</v>
      </c>
      <c r="L286" s="43">
        <f>L287+L290+L292+L294</f>
        <v>700</v>
      </c>
      <c r="M286" s="43">
        <f>M287+M290+M292+M294</f>
        <v>0</v>
      </c>
      <c r="N286" s="43">
        <f>N287+N290+N292+N294</f>
        <v>3774.7</v>
      </c>
      <c r="O286" s="43">
        <f>O287+O290+O292+O294</f>
        <v>2274.6999999999998</v>
      </c>
      <c r="P286" s="43">
        <f t="shared" si="132"/>
        <v>800</v>
      </c>
      <c r="Q286" s="43">
        <f t="shared" si="132"/>
        <v>0</v>
      </c>
      <c r="R286" s="43">
        <f t="shared" si="132"/>
        <v>800</v>
      </c>
      <c r="S286" s="43">
        <f t="shared" si="132"/>
        <v>0</v>
      </c>
    </row>
    <row r="287" spans="1:19" x14ac:dyDescent="0.2">
      <c r="A287" s="2" t="s">
        <v>149</v>
      </c>
      <c r="B287" s="44">
        <v>110</v>
      </c>
      <c r="C287" s="48" t="s">
        <v>30</v>
      </c>
      <c r="D287" s="6" t="s">
        <v>13</v>
      </c>
      <c r="E287" s="5" t="s">
        <v>17</v>
      </c>
      <c r="F287" s="17" t="s">
        <v>51</v>
      </c>
      <c r="G287" s="17" t="s">
        <v>38</v>
      </c>
      <c r="H287" s="6" t="s">
        <v>391</v>
      </c>
      <c r="I287" s="54"/>
      <c r="J287" s="18">
        <f t="shared" ref="J287:S287" si="133">J288+J289</f>
        <v>800</v>
      </c>
      <c r="K287" s="18">
        <f t="shared" si="133"/>
        <v>0</v>
      </c>
      <c r="L287" s="18">
        <f>L288+L289</f>
        <v>700</v>
      </c>
      <c r="M287" s="18">
        <f>M288+M289</f>
        <v>0</v>
      </c>
      <c r="N287" s="18">
        <f>N288+N289</f>
        <v>1500</v>
      </c>
      <c r="O287" s="18">
        <f>O288+O289</f>
        <v>0</v>
      </c>
      <c r="P287" s="18">
        <f t="shared" si="133"/>
        <v>800</v>
      </c>
      <c r="Q287" s="18">
        <f t="shared" si="133"/>
        <v>0</v>
      </c>
      <c r="R287" s="18">
        <f t="shared" si="133"/>
        <v>800</v>
      </c>
      <c r="S287" s="18">
        <f t="shared" si="133"/>
        <v>0</v>
      </c>
    </row>
    <row r="288" spans="1:19" ht="37.5" x14ac:dyDescent="0.2">
      <c r="A288" s="4" t="s">
        <v>335</v>
      </c>
      <c r="B288" s="44">
        <v>110</v>
      </c>
      <c r="C288" s="48" t="s">
        <v>30</v>
      </c>
      <c r="D288" s="6" t="s">
        <v>13</v>
      </c>
      <c r="E288" s="5" t="s">
        <v>17</v>
      </c>
      <c r="F288" s="17" t="s">
        <v>51</v>
      </c>
      <c r="G288" s="17" t="s">
        <v>38</v>
      </c>
      <c r="H288" s="6" t="s">
        <v>391</v>
      </c>
      <c r="I288" s="7">
        <v>200</v>
      </c>
      <c r="J288" s="18">
        <f>Пр.9!J284</f>
        <v>300</v>
      </c>
      <c r="K288" s="18">
        <f>Пр.9!K284</f>
        <v>0</v>
      </c>
      <c r="L288" s="18">
        <f>Пр.9!L284</f>
        <v>0</v>
      </c>
      <c r="M288" s="18">
        <f>Пр.9!M284</f>
        <v>0</v>
      </c>
      <c r="N288" s="18">
        <f>Пр.9!N284</f>
        <v>300</v>
      </c>
      <c r="O288" s="18">
        <f>Пр.9!O284</f>
        <v>0</v>
      </c>
      <c r="P288" s="18">
        <f>Пр.9!P284</f>
        <v>300</v>
      </c>
      <c r="Q288" s="18">
        <f>Пр.9!Q284</f>
        <v>0</v>
      </c>
      <c r="R288" s="18">
        <f>Пр.9!R284</f>
        <v>300</v>
      </c>
      <c r="S288" s="18">
        <f>Пр.9!S284</f>
        <v>0</v>
      </c>
    </row>
    <row r="289" spans="1:19" ht="37.5" x14ac:dyDescent="0.2">
      <c r="A289" s="4" t="s">
        <v>339</v>
      </c>
      <c r="B289" s="44">
        <v>110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38</v>
      </c>
      <c r="H289" s="6" t="s">
        <v>391</v>
      </c>
      <c r="I289" s="7">
        <v>600</v>
      </c>
      <c r="J289" s="18">
        <f>Пр.9!J285</f>
        <v>500</v>
      </c>
      <c r="K289" s="18">
        <f>Пр.9!K285</f>
        <v>0</v>
      </c>
      <c r="L289" s="18">
        <f>Пр.9!L285</f>
        <v>700</v>
      </c>
      <c r="M289" s="18">
        <f>Пр.9!M285</f>
        <v>0</v>
      </c>
      <c r="N289" s="18">
        <f>Пр.9!N285</f>
        <v>1200</v>
      </c>
      <c r="O289" s="18">
        <f>Пр.9!O285</f>
        <v>0</v>
      </c>
      <c r="P289" s="18">
        <f>Пр.9!P285</f>
        <v>500</v>
      </c>
      <c r="Q289" s="18">
        <f>Пр.9!Q285</f>
        <v>0</v>
      </c>
      <c r="R289" s="18">
        <f>Пр.9!R285</f>
        <v>500</v>
      </c>
      <c r="S289" s="18">
        <f>Пр.9!S285</f>
        <v>0</v>
      </c>
    </row>
    <row r="290" spans="1:19" s="34" customFormat="1" ht="37.5" x14ac:dyDescent="0.2">
      <c r="A290" s="52" t="s">
        <v>591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38</v>
      </c>
      <c r="H290" s="6" t="s">
        <v>592</v>
      </c>
      <c r="I290" s="54"/>
      <c r="J290" s="18">
        <f t="shared" ref="J290:S290" si="134">J291</f>
        <v>1250</v>
      </c>
      <c r="K290" s="18">
        <f t="shared" si="134"/>
        <v>1250</v>
      </c>
      <c r="L290" s="18">
        <f t="shared" si="134"/>
        <v>0</v>
      </c>
      <c r="M290" s="18">
        <f t="shared" si="134"/>
        <v>0</v>
      </c>
      <c r="N290" s="18">
        <f t="shared" si="134"/>
        <v>1250</v>
      </c>
      <c r="O290" s="18">
        <f t="shared" si="134"/>
        <v>1250</v>
      </c>
      <c r="P290" s="18">
        <f t="shared" si="134"/>
        <v>0</v>
      </c>
      <c r="Q290" s="18">
        <f t="shared" si="134"/>
        <v>0</v>
      </c>
      <c r="R290" s="18">
        <f t="shared" si="134"/>
        <v>0</v>
      </c>
      <c r="S290" s="18">
        <f t="shared" si="134"/>
        <v>0</v>
      </c>
    </row>
    <row r="291" spans="1:19" s="34" customFormat="1" ht="37.5" x14ac:dyDescent="0.2">
      <c r="A291" s="4" t="s">
        <v>339</v>
      </c>
      <c r="B291" s="47" t="s">
        <v>73</v>
      </c>
      <c r="C291" s="48" t="s">
        <v>30</v>
      </c>
      <c r="D291" s="6" t="s">
        <v>13</v>
      </c>
      <c r="E291" s="5" t="s">
        <v>17</v>
      </c>
      <c r="F291" s="17" t="s">
        <v>51</v>
      </c>
      <c r="G291" s="17" t="s">
        <v>38</v>
      </c>
      <c r="H291" s="6" t="s">
        <v>592</v>
      </c>
      <c r="I291" s="7">
        <v>600</v>
      </c>
      <c r="J291" s="18">
        <f>Пр.9!J287</f>
        <v>1250</v>
      </c>
      <c r="K291" s="18">
        <f>Пр.9!K287</f>
        <v>1250</v>
      </c>
      <c r="L291" s="18">
        <f>Пр.9!L287</f>
        <v>0</v>
      </c>
      <c r="M291" s="18">
        <f>Пр.9!M287</f>
        <v>0</v>
      </c>
      <c r="N291" s="18">
        <f>Пр.9!N287</f>
        <v>1250</v>
      </c>
      <c r="O291" s="18">
        <f>Пр.9!O287</f>
        <v>1250</v>
      </c>
      <c r="P291" s="18">
        <f>Пр.9!P287</f>
        <v>0</v>
      </c>
      <c r="Q291" s="18">
        <f>Пр.9!Q287</f>
        <v>0</v>
      </c>
      <c r="R291" s="18">
        <f>Пр.9!R287</f>
        <v>0</v>
      </c>
      <c r="S291" s="18">
        <f>Пр.9!S287</f>
        <v>0</v>
      </c>
    </row>
    <row r="292" spans="1:19" s="34" customFormat="1" ht="37.5" x14ac:dyDescent="0.2">
      <c r="A292" s="52" t="s">
        <v>593</v>
      </c>
      <c r="B292" s="47" t="s">
        <v>73</v>
      </c>
      <c r="C292" s="48" t="s">
        <v>30</v>
      </c>
      <c r="D292" s="6" t="s">
        <v>13</v>
      </c>
      <c r="E292" s="5" t="s">
        <v>17</v>
      </c>
      <c r="F292" s="17" t="s">
        <v>51</v>
      </c>
      <c r="G292" s="17" t="s">
        <v>38</v>
      </c>
      <c r="H292" s="6" t="s">
        <v>594</v>
      </c>
      <c r="I292" s="54"/>
      <c r="J292" s="18">
        <f t="shared" ref="J292:S292" si="135">J293</f>
        <v>784.7</v>
      </c>
      <c r="K292" s="18">
        <f t="shared" si="135"/>
        <v>784.7</v>
      </c>
      <c r="L292" s="18">
        <f t="shared" si="135"/>
        <v>0</v>
      </c>
      <c r="M292" s="18">
        <f t="shared" si="135"/>
        <v>0</v>
      </c>
      <c r="N292" s="18">
        <f t="shared" si="135"/>
        <v>784.7</v>
      </c>
      <c r="O292" s="18">
        <f t="shared" si="135"/>
        <v>784.7</v>
      </c>
      <c r="P292" s="18">
        <f t="shared" si="135"/>
        <v>0</v>
      </c>
      <c r="Q292" s="18">
        <f t="shared" si="135"/>
        <v>0</v>
      </c>
      <c r="R292" s="18">
        <f t="shared" si="135"/>
        <v>0</v>
      </c>
      <c r="S292" s="18">
        <f t="shared" si="135"/>
        <v>0</v>
      </c>
    </row>
    <row r="293" spans="1:19" s="34" customFormat="1" ht="37.5" x14ac:dyDescent="0.2">
      <c r="A293" s="4" t="s">
        <v>339</v>
      </c>
      <c r="B293" s="47" t="s">
        <v>73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38</v>
      </c>
      <c r="H293" s="6" t="s">
        <v>594</v>
      </c>
      <c r="I293" s="7">
        <v>600</v>
      </c>
      <c r="J293" s="18">
        <f>Пр.9!J289</f>
        <v>784.7</v>
      </c>
      <c r="K293" s="18">
        <f>Пр.9!K289</f>
        <v>784.7</v>
      </c>
      <c r="L293" s="18">
        <f>Пр.9!L289</f>
        <v>0</v>
      </c>
      <c r="M293" s="18">
        <f>Пр.9!M289</f>
        <v>0</v>
      </c>
      <c r="N293" s="18">
        <f>Пр.9!N289</f>
        <v>784.7</v>
      </c>
      <c r="O293" s="18">
        <f>Пр.9!O289</f>
        <v>784.7</v>
      </c>
      <c r="P293" s="18">
        <f>Пр.9!P289</f>
        <v>0</v>
      </c>
      <c r="Q293" s="18">
        <f>Пр.9!Q289</f>
        <v>0</v>
      </c>
      <c r="R293" s="18">
        <f>Пр.9!R289</f>
        <v>0</v>
      </c>
      <c r="S293" s="18">
        <f>Пр.9!S289</f>
        <v>0</v>
      </c>
    </row>
    <row r="294" spans="1:19" s="34" customFormat="1" ht="75" x14ac:dyDescent="0.2">
      <c r="A294" s="52" t="s">
        <v>595</v>
      </c>
      <c r="B294" s="47" t="s">
        <v>73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38</v>
      </c>
      <c r="H294" s="6" t="s">
        <v>596</v>
      </c>
      <c r="I294" s="54"/>
      <c r="J294" s="18">
        <f t="shared" ref="J294:S294" si="136">J295</f>
        <v>240</v>
      </c>
      <c r="K294" s="18">
        <f t="shared" si="136"/>
        <v>240</v>
      </c>
      <c r="L294" s="18">
        <f t="shared" si="136"/>
        <v>0</v>
      </c>
      <c r="M294" s="18">
        <f t="shared" si="136"/>
        <v>0</v>
      </c>
      <c r="N294" s="18">
        <f t="shared" si="136"/>
        <v>240</v>
      </c>
      <c r="O294" s="18">
        <f t="shared" si="136"/>
        <v>240</v>
      </c>
      <c r="P294" s="18">
        <f t="shared" si="136"/>
        <v>0</v>
      </c>
      <c r="Q294" s="18">
        <f t="shared" si="136"/>
        <v>0</v>
      </c>
      <c r="R294" s="18">
        <f t="shared" si="136"/>
        <v>0</v>
      </c>
      <c r="S294" s="18">
        <f t="shared" si="136"/>
        <v>0</v>
      </c>
    </row>
    <row r="295" spans="1:19" s="34" customFormat="1" ht="37.5" x14ac:dyDescent="0.2">
      <c r="A295" s="4" t="s">
        <v>339</v>
      </c>
      <c r="B295" s="47" t="s">
        <v>73</v>
      </c>
      <c r="C295" s="48" t="s">
        <v>30</v>
      </c>
      <c r="D295" s="6" t="s">
        <v>13</v>
      </c>
      <c r="E295" s="5" t="s">
        <v>17</v>
      </c>
      <c r="F295" s="17" t="s">
        <v>51</v>
      </c>
      <c r="G295" s="17" t="s">
        <v>38</v>
      </c>
      <c r="H295" s="6" t="s">
        <v>596</v>
      </c>
      <c r="I295" s="7">
        <v>600</v>
      </c>
      <c r="J295" s="18">
        <f>Пр.9!J291</f>
        <v>240</v>
      </c>
      <c r="K295" s="18">
        <f>Пр.9!K291</f>
        <v>240</v>
      </c>
      <c r="L295" s="18">
        <f>Пр.9!L291</f>
        <v>0</v>
      </c>
      <c r="M295" s="18">
        <f>Пр.9!M291</f>
        <v>0</v>
      </c>
      <c r="N295" s="18">
        <f>Пр.9!N291</f>
        <v>240</v>
      </c>
      <c r="O295" s="18">
        <f>Пр.9!O291</f>
        <v>240</v>
      </c>
      <c r="P295" s="18">
        <f>Пр.9!P291</f>
        <v>0</v>
      </c>
      <c r="Q295" s="18">
        <f>Пр.9!Q291</f>
        <v>0</v>
      </c>
      <c r="R295" s="18">
        <f>Пр.9!R291</f>
        <v>0</v>
      </c>
      <c r="S295" s="18">
        <f>Пр.9!S291</f>
        <v>0</v>
      </c>
    </row>
    <row r="296" spans="1:19" s="34" customFormat="1" ht="56.25" x14ac:dyDescent="0.2">
      <c r="A296" s="49" t="s">
        <v>417</v>
      </c>
      <c r="B296" s="55">
        <v>110</v>
      </c>
      <c r="C296" s="51" t="s">
        <v>30</v>
      </c>
      <c r="D296" s="39" t="s">
        <v>13</v>
      </c>
      <c r="E296" s="37" t="s">
        <v>17</v>
      </c>
      <c r="F296" s="38" t="s">
        <v>51</v>
      </c>
      <c r="G296" s="38" t="s">
        <v>16</v>
      </c>
      <c r="H296" s="39" t="s">
        <v>74</v>
      </c>
      <c r="I296" s="53"/>
      <c r="J296" s="43">
        <f t="shared" ref="J296:S296" si="137">J297+J299</f>
        <v>63368.7</v>
      </c>
      <c r="K296" s="43">
        <f t="shared" si="137"/>
        <v>15355.5</v>
      </c>
      <c r="L296" s="43">
        <f>L297+L299</f>
        <v>0</v>
      </c>
      <c r="M296" s="43">
        <f>M297+M299</f>
        <v>0</v>
      </c>
      <c r="N296" s="43">
        <f>N297+N299</f>
        <v>63368.7</v>
      </c>
      <c r="O296" s="43">
        <f>O297+O299</f>
        <v>15355.5</v>
      </c>
      <c r="P296" s="43">
        <f t="shared" si="137"/>
        <v>49736.100000000006</v>
      </c>
      <c r="Q296" s="43">
        <f t="shared" si="137"/>
        <v>0</v>
      </c>
      <c r="R296" s="43">
        <f t="shared" si="137"/>
        <v>51876.800000000003</v>
      </c>
      <c r="S296" s="43">
        <f t="shared" si="137"/>
        <v>0</v>
      </c>
    </row>
    <row r="297" spans="1:19" x14ac:dyDescent="0.2">
      <c r="A297" s="52" t="s">
        <v>430</v>
      </c>
      <c r="B297" s="44">
        <v>110</v>
      </c>
      <c r="C297" s="48" t="s">
        <v>30</v>
      </c>
      <c r="D297" s="6" t="s">
        <v>13</v>
      </c>
      <c r="E297" s="5" t="s">
        <v>17</v>
      </c>
      <c r="F297" s="17" t="s">
        <v>51</v>
      </c>
      <c r="G297" s="17" t="s">
        <v>16</v>
      </c>
      <c r="H297" s="6" t="s">
        <v>79</v>
      </c>
      <c r="I297" s="54"/>
      <c r="J297" s="18">
        <f t="shared" ref="J297:S297" si="138">J298</f>
        <v>33006.699999999997</v>
      </c>
      <c r="K297" s="18">
        <f t="shared" si="138"/>
        <v>0</v>
      </c>
      <c r="L297" s="18">
        <f t="shared" si="138"/>
        <v>0</v>
      </c>
      <c r="M297" s="18">
        <f t="shared" si="138"/>
        <v>0</v>
      </c>
      <c r="N297" s="18">
        <f t="shared" si="138"/>
        <v>33006.699999999997</v>
      </c>
      <c r="O297" s="18">
        <f t="shared" si="138"/>
        <v>0</v>
      </c>
      <c r="P297" s="18">
        <f t="shared" si="138"/>
        <v>34129.300000000003</v>
      </c>
      <c r="Q297" s="18">
        <f t="shared" si="138"/>
        <v>0</v>
      </c>
      <c r="R297" s="18">
        <f t="shared" si="138"/>
        <v>35645.800000000003</v>
      </c>
      <c r="S297" s="18">
        <f t="shared" si="138"/>
        <v>0</v>
      </c>
    </row>
    <row r="298" spans="1:19" ht="37.5" x14ac:dyDescent="0.2">
      <c r="A298" s="4" t="s">
        <v>339</v>
      </c>
      <c r="B298" s="44">
        <v>110</v>
      </c>
      <c r="C298" s="48" t="s">
        <v>30</v>
      </c>
      <c r="D298" s="6" t="s">
        <v>13</v>
      </c>
      <c r="E298" s="5" t="s">
        <v>17</v>
      </c>
      <c r="F298" s="17" t="s">
        <v>51</v>
      </c>
      <c r="G298" s="17" t="s">
        <v>16</v>
      </c>
      <c r="H298" s="6" t="s">
        <v>79</v>
      </c>
      <c r="I298" s="7">
        <v>600</v>
      </c>
      <c r="J298" s="18">
        <f>Пр.9!J294</f>
        <v>33006.699999999997</v>
      </c>
      <c r="K298" s="18">
        <f>Пр.9!K294</f>
        <v>0</v>
      </c>
      <c r="L298" s="18">
        <f>Пр.9!L294</f>
        <v>0</v>
      </c>
      <c r="M298" s="18">
        <f>Пр.9!M294</f>
        <v>0</v>
      </c>
      <c r="N298" s="18">
        <f>Пр.9!N294</f>
        <v>33006.699999999997</v>
      </c>
      <c r="O298" s="18">
        <f>Пр.9!O294</f>
        <v>0</v>
      </c>
      <c r="P298" s="18">
        <f>Пр.9!P294</f>
        <v>34129.300000000003</v>
      </c>
      <c r="Q298" s="18">
        <f>Пр.9!Q294</f>
        <v>0</v>
      </c>
      <c r="R298" s="18">
        <f>Пр.9!R294</f>
        <v>35645.800000000003</v>
      </c>
      <c r="S298" s="18">
        <f>Пр.9!S294</f>
        <v>0</v>
      </c>
    </row>
    <row r="299" spans="1:19" ht="131.25" x14ac:dyDescent="0.2">
      <c r="A299" s="317" t="s">
        <v>574</v>
      </c>
      <c r="B299" s="44">
        <v>110</v>
      </c>
      <c r="C299" s="48" t="s">
        <v>30</v>
      </c>
      <c r="D299" s="6" t="s">
        <v>13</v>
      </c>
      <c r="E299" s="5" t="s">
        <v>17</v>
      </c>
      <c r="F299" s="17" t="s">
        <v>51</v>
      </c>
      <c r="G299" s="17" t="s">
        <v>16</v>
      </c>
      <c r="H299" s="6" t="s">
        <v>385</v>
      </c>
      <c r="I299" s="54"/>
      <c r="J299" s="18">
        <f t="shared" ref="J299:S299" si="139">J300</f>
        <v>30362</v>
      </c>
      <c r="K299" s="18">
        <f t="shared" si="139"/>
        <v>15355.5</v>
      </c>
      <c r="L299" s="18">
        <f t="shared" si="139"/>
        <v>0</v>
      </c>
      <c r="M299" s="18">
        <f t="shared" si="139"/>
        <v>0</v>
      </c>
      <c r="N299" s="18">
        <f t="shared" si="139"/>
        <v>30362</v>
      </c>
      <c r="O299" s="18">
        <f t="shared" si="139"/>
        <v>15355.5</v>
      </c>
      <c r="P299" s="18">
        <f t="shared" si="139"/>
        <v>15606.8</v>
      </c>
      <c r="Q299" s="18">
        <f t="shared" si="139"/>
        <v>0</v>
      </c>
      <c r="R299" s="18">
        <f t="shared" si="139"/>
        <v>16231</v>
      </c>
      <c r="S299" s="18">
        <f t="shared" si="139"/>
        <v>0</v>
      </c>
    </row>
    <row r="300" spans="1:19" ht="37.5" x14ac:dyDescent="0.2">
      <c r="A300" s="4" t="s">
        <v>339</v>
      </c>
      <c r="B300" s="44">
        <v>110</v>
      </c>
      <c r="C300" s="48" t="s">
        <v>30</v>
      </c>
      <c r="D300" s="6" t="s">
        <v>13</v>
      </c>
      <c r="E300" s="5" t="s">
        <v>17</v>
      </c>
      <c r="F300" s="17" t="s">
        <v>51</v>
      </c>
      <c r="G300" s="17" t="s">
        <v>16</v>
      </c>
      <c r="H300" s="6" t="s">
        <v>385</v>
      </c>
      <c r="I300" s="7">
        <v>600</v>
      </c>
      <c r="J300" s="18">
        <f>Пр.9!J296</f>
        <v>30362</v>
      </c>
      <c r="K300" s="18">
        <f>Пр.9!K296</f>
        <v>15355.5</v>
      </c>
      <c r="L300" s="18">
        <f>Пр.9!L296</f>
        <v>0</v>
      </c>
      <c r="M300" s="18">
        <f>Пр.9!M296</f>
        <v>0</v>
      </c>
      <c r="N300" s="18">
        <f>Пр.9!N296</f>
        <v>30362</v>
      </c>
      <c r="O300" s="18">
        <f>Пр.9!O296</f>
        <v>15355.5</v>
      </c>
      <c r="P300" s="18">
        <f>Пр.9!P296</f>
        <v>15606.8</v>
      </c>
      <c r="Q300" s="18">
        <f>Пр.9!Q296</f>
        <v>0</v>
      </c>
      <c r="R300" s="18">
        <f>Пр.9!R296</f>
        <v>16231</v>
      </c>
      <c r="S300" s="18">
        <f>Пр.9!S296</f>
        <v>0</v>
      </c>
    </row>
    <row r="301" spans="1:19" s="34" customFormat="1" x14ac:dyDescent="0.2">
      <c r="A301" s="35" t="s">
        <v>44</v>
      </c>
      <c r="B301" s="55"/>
      <c r="C301" s="51" t="s">
        <v>26</v>
      </c>
      <c r="D301" s="39" t="s">
        <v>14</v>
      </c>
      <c r="E301" s="37"/>
      <c r="F301" s="38"/>
      <c r="G301" s="38"/>
      <c r="H301" s="39"/>
      <c r="I301" s="55"/>
      <c r="J301" s="43">
        <f t="shared" ref="J301:S301" si="140">J302+J308</f>
        <v>31695</v>
      </c>
      <c r="K301" s="43">
        <f t="shared" si="140"/>
        <v>20002</v>
      </c>
      <c r="L301" s="43">
        <f>L302+L308</f>
        <v>0</v>
      </c>
      <c r="M301" s="43">
        <f>M302+M308</f>
        <v>0</v>
      </c>
      <c r="N301" s="43">
        <f>N302+N308</f>
        <v>31695</v>
      </c>
      <c r="O301" s="43">
        <f>O302+O308</f>
        <v>20002</v>
      </c>
      <c r="P301" s="43">
        <f t="shared" si="140"/>
        <v>21048.7</v>
      </c>
      <c r="Q301" s="43">
        <f t="shared" si="140"/>
        <v>10355.700000000001</v>
      </c>
      <c r="R301" s="43">
        <f t="shared" si="140"/>
        <v>31925.5</v>
      </c>
      <c r="S301" s="43">
        <f t="shared" si="140"/>
        <v>21232.5</v>
      </c>
    </row>
    <row r="302" spans="1:19" s="34" customFormat="1" ht="27" customHeight="1" x14ac:dyDescent="0.2">
      <c r="A302" s="35" t="s">
        <v>45</v>
      </c>
      <c r="B302" s="56"/>
      <c r="C302" s="51" t="s">
        <v>26</v>
      </c>
      <c r="D302" s="39" t="s">
        <v>13</v>
      </c>
      <c r="E302" s="37"/>
      <c r="F302" s="38"/>
      <c r="G302" s="38"/>
      <c r="H302" s="39"/>
      <c r="I302" s="55"/>
      <c r="J302" s="43">
        <f t="shared" ref="J302:S306" si="141">J303</f>
        <v>9693</v>
      </c>
      <c r="K302" s="43">
        <f t="shared" si="141"/>
        <v>0</v>
      </c>
      <c r="L302" s="43">
        <f t="shared" si="141"/>
        <v>0</v>
      </c>
      <c r="M302" s="43">
        <f t="shared" si="141"/>
        <v>0</v>
      </c>
      <c r="N302" s="43">
        <f t="shared" si="141"/>
        <v>9693</v>
      </c>
      <c r="O302" s="43">
        <f t="shared" si="141"/>
        <v>0</v>
      </c>
      <c r="P302" s="43">
        <f t="shared" si="141"/>
        <v>9693</v>
      </c>
      <c r="Q302" s="43">
        <f t="shared" si="141"/>
        <v>0</v>
      </c>
      <c r="R302" s="43">
        <f t="shared" si="141"/>
        <v>9693</v>
      </c>
      <c r="S302" s="43">
        <f t="shared" si="141"/>
        <v>0</v>
      </c>
    </row>
    <row r="303" spans="1:19" s="34" customFormat="1" x14ac:dyDescent="0.2">
      <c r="A303" s="35" t="s">
        <v>55</v>
      </c>
      <c r="B303" s="50"/>
      <c r="C303" s="51" t="s">
        <v>26</v>
      </c>
      <c r="D303" s="39" t="s">
        <v>13</v>
      </c>
      <c r="E303" s="37" t="s">
        <v>56</v>
      </c>
      <c r="F303" s="38" t="s">
        <v>51</v>
      </c>
      <c r="G303" s="38" t="s">
        <v>14</v>
      </c>
      <c r="H303" s="39" t="s">
        <v>74</v>
      </c>
      <c r="I303" s="7"/>
      <c r="J303" s="43">
        <f t="shared" si="141"/>
        <v>9693</v>
      </c>
      <c r="K303" s="43">
        <f t="shared" si="141"/>
        <v>0</v>
      </c>
      <c r="L303" s="43">
        <f t="shared" si="141"/>
        <v>0</v>
      </c>
      <c r="M303" s="43">
        <f t="shared" si="141"/>
        <v>0</v>
      </c>
      <c r="N303" s="43">
        <f t="shared" si="141"/>
        <v>9693</v>
      </c>
      <c r="O303" s="43">
        <f t="shared" si="141"/>
        <v>0</v>
      </c>
      <c r="P303" s="43">
        <f t="shared" si="141"/>
        <v>9693</v>
      </c>
      <c r="Q303" s="43">
        <f t="shared" si="141"/>
        <v>0</v>
      </c>
      <c r="R303" s="43">
        <f t="shared" si="141"/>
        <v>9693</v>
      </c>
      <c r="S303" s="43">
        <f t="shared" si="141"/>
        <v>0</v>
      </c>
    </row>
    <row r="304" spans="1:19" s="34" customFormat="1" x14ac:dyDescent="0.2">
      <c r="A304" s="35" t="s">
        <v>57</v>
      </c>
      <c r="B304" s="50"/>
      <c r="C304" s="51" t="s">
        <v>26</v>
      </c>
      <c r="D304" s="39" t="s">
        <v>13</v>
      </c>
      <c r="E304" s="37" t="s">
        <v>56</v>
      </c>
      <c r="F304" s="38" t="s">
        <v>58</v>
      </c>
      <c r="G304" s="38" t="s">
        <v>14</v>
      </c>
      <c r="H304" s="39" t="s">
        <v>74</v>
      </c>
      <c r="I304" s="7"/>
      <c r="J304" s="43">
        <f t="shared" si="141"/>
        <v>9693</v>
      </c>
      <c r="K304" s="43">
        <f t="shared" si="141"/>
        <v>0</v>
      </c>
      <c r="L304" s="43">
        <f t="shared" si="141"/>
        <v>0</v>
      </c>
      <c r="M304" s="43">
        <f t="shared" si="141"/>
        <v>0</v>
      </c>
      <c r="N304" s="43">
        <f t="shared" si="141"/>
        <v>9693</v>
      </c>
      <c r="O304" s="43">
        <f t="shared" si="141"/>
        <v>0</v>
      </c>
      <c r="P304" s="43">
        <f t="shared" si="141"/>
        <v>9693</v>
      </c>
      <c r="Q304" s="43">
        <f t="shared" si="141"/>
        <v>0</v>
      </c>
      <c r="R304" s="43">
        <f t="shared" si="141"/>
        <v>9693</v>
      </c>
      <c r="S304" s="43">
        <f t="shared" si="141"/>
        <v>0</v>
      </c>
    </row>
    <row r="305" spans="1:19" s="34" customFormat="1" x14ac:dyDescent="0.2">
      <c r="A305" s="35" t="s">
        <v>57</v>
      </c>
      <c r="B305" s="50"/>
      <c r="C305" s="51" t="s">
        <v>26</v>
      </c>
      <c r="D305" s="39" t="s">
        <v>13</v>
      </c>
      <c r="E305" s="37" t="s">
        <v>56</v>
      </c>
      <c r="F305" s="38" t="s">
        <v>58</v>
      </c>
      <c r="G305" s="38" t="s">
        <v>13</v>
      </c>
      <c r="H305" s="39" t="s">
        <v>74</v>
      </c>
      <c r="I305" s="40"/>
      <c r="J305" s="43">
        <f t="shared" si="141"/>
        <v>9693</v>
      </c>
      <c r="K305" s="43">
        <f t="shared" si="141"/>
        <v>0</v>
      </c>
      <c r="L305" s="43">
        <f t="shared" si="141"/>
        <v>0</v>
      </c>
      <c r="M305" s="43">
        <f t="shared" si="141"/>
        <v>0</v>
      </c>
      <c r="N305" s="43">
        <f t="shared" si="141"/>
        <v>9693</v>
      </c>
      <c r="O305" s="43">
        <f t="shared" si="141"/>
        <v>0</v>
      </c>
      <c r="P305" s="43">
        <f t="shared" si="141"/>
        <v>9693</v>
      </c>
      <c r="Q305" s="43">
        <f t="shared" si="141"/>
        <v>0</v>
      </c>
      <c r="R305" s="43">
        <f t="shared" si="141"/>
        <v>9693</v>
      </c>
      <c r="S305" s="43">
        <f t="shared" si="141"/>
        <v>0</v>
      </c>
    </row>
    <row r="306" spans="1:19" x14ac:dyDescent="0.2">
      <c r="A306" s="4" t="s">
        <v>176</v>
      </c>
      <c r="B306" s="57"/>
      <c r="C306" s="48" t="s">
        <v>26</v>
      </c>
      <c r="D306" s="6" t="s">
        <v>13</v>
      </c>
      <c r="E306" s="5" t="s">
        <v>56</v>
      </c>
      <c r="F306" s="17" t="s">
        <v>58</v>
      </c>
      <c r="G306" s="17" t="s">
        <v>13</v>
      </c>
      <c r="H306" s="6" t="s">
        <v>341</v>
      </c>
      <c r="I306" s="7"/>
      <c r="J306" s="18">
        <f t="shared" si="141"/>
        <v>9693</v>
      </c>
      <c r="K306" s="18">
        <f t="shared" si="141"/>
        <v>0</v>
      </c>
      <c r="L306" s="18">
        <f t="shared" si="141"/>
        <v>0</v>
      </c>
      <c r="M306" s="18">
        <f t="shared" si="141"/>
        <v>0</v>
      </c>
      <c r="N306" s="18">
        <f t="shared" si="141"/>
        <v>9693</v>
      </c>
      <c r="O306" s="18">
        <f t="shared" si="141"/>
        <v>0</v>
      </c>
      <c r="P306" s="18">
        <f t="shared" si="141"/>
        <v>9693</v>
      </c>
      <c r="Q306" s="18">
        <f t="shared" si="141"/>
        <v>0</v>
      </c>
      <c r="R306" s="18">
        <f t="shared" si="141"/>
        <v>9693</v>
      </c>
      <c r="S306" s="18">
        <f t="shared" si="141"/>
        <v>0</v>
      </c>
    </row>
    <row r="307" spans="1:19" x14ac:dyDescent="0.2">
      <c r="A307" s="2" t="s">
        <v>336</v>
      </c>
      <c r="B307" s="57"/>
      <c r="C307" s="48" t="s">
        <v>26</v>
      </c>
      <c r="D307" s="6" t="s">
        <v>13</v>
      </c>
      <c r="E307" s="5" t="s">
        <v>56</v>
      </c>
      <c r="F307" s="17" t="s">
        <v>58</v>
      </c>
      <c r="G307" s="17" t="s">
        <v>13</v>
      </c>
      <c r="H307" s="6" t="s">
        <v>341</v>
      </c>
      <c r="I307" s="7">
        <v>300</v>
      </c>
      <c r="J307" s="18">
        <f>Пр.9!J303</f>
        <v>9693</v>
      </c>
      <c r="K307" s="18">
        <f>Пр.9!K303</f>
        <v>0</v>
      </c>
      <c r="L307" s="18">
        <f>Пр.9!L303</f>
        <v>0</v>
      </c>
      <c r="M307" s="18">
        <f>Пр.9!M303</f>
        <v>0</v>
      </c>
      <c r="N307" s="18">
        <f>Пр.9!N303</f>
        <v>9693</v>
      </c>
      <c r="O307" s="18">
        <f>Пр.9!O303</f>
        <v>0</v>
      </c>
      <c r="P307" s="18">
        <f>Пр.9!P303</f>
        <v>9693</v>
      </c>
      <c r="Q307" s="18">
        <f>Пр.9!Q303</f>
        <v>0</v>
      </c>
      <c r="R307" s="18">
        <f>Пр.9!R303</f>
        <v>9693</v>
      </c>
      <c r="S307" s="18">
        <f>Пр.9!S303</f>
        <v>0</v>
      </c>
    </row>
    <row r="308" spans="1:19" s="34" customFormat="1" ht="27.75" customHeight="1" x14ac:dyDescent="0.2">
      <c r="A308" s="60" t="s">
        <v>513</v>
      </c>
      <c r="B308" s="50">
        <v>110</v>
      </c>
      <c r="C308" s="51" t="s">
        <v>26</v>
      </c>
      <c r="D308" s="39" t="s">
        <v>17</v>
      </c>
      <c r="E308" s="37"/>
      <c r="F308" s="38"/>
      <c r="G308" s="38"/>
      <c r="H308" s="39"/>
      <c r="I308" s="55"/>
      <c r="J308" s="43">
        <f t="shared" ref="J308:S311" si="142">J309</f>
        <v>22002</v>
      </c>
      <c r="K308" s="43">
        <f t="shared" si="142"/>
        <v>20002</v>
      </c>
      <c r="L308" s="43">
        <f t="shared" si="142"/>
        <v>0</v>
      </c>
      <c r="M308" s="43">
        <f t="shared" si="142"/>
        <v>0</v>
      </c>
      <c r="N308" s="43">
        <f t="shared" si="142"/>
        <v>22002</v>
      </c>
      <c r="O308" s="43">
        <f t="shared" si="142"/>
        <v>20002</v>
      </c>
      <c r="P308" s="43">
        <f t="shared" si="142"/>
        <v>11355.7</v>
      </c>
      <c r="Q308" s="43">
        <f t="shared" si="142"/>
        <v>10355.700000000001</v>
      </c>
      <c r="R308" s="43">
        <f t="shared" si="142"/>
        <v>22232.5</v>
      </c>
      <c r="S308" s="43">
        <f t="shared" si="142"/>
        <v>21232.5</v>
      </c>
    </row>
    <row r="309" spans="1:19" s="34" customFormat="1" ht="56.25" x14ac:dyDescent="0.2">
      <c r="A309" s="49" t="s">
        <v>403</v>
      </c>
      <c r="B309" s="50">
        <v>110</v>
      </c>
      <c r="C309" s="51" t="s">
        <v>26</v>
      </c>
      <c r="D309" s="39" t="s">
        <v>17</v>
      </c>
      <c r="E309" s="37" t="s">
        <v>38</v>
      </c>
      <c r="F309" s="38" t="s">
        <v>51</v>
      </c>
      <c r="G309" s="38" t="s">
        <v>14</v>
      </c>
      <c r="H309" s="39" t="s">
        <v>74</v>
      </c>
      <c r="I309" s="7"/>
      <c r="J309" s="43">
        <f t="shared" si="142"/>
        <v>22002</v>
      </c>
      <c r="K309" s="43">
        <f t="shared" si="142"/>
        <v>20002</v>
      </c>
      <c r="L309" s="43">
        <f t="shared" si="142"/>
        <v>0</v>
      </c>
      <c r="M309" s="43">
        <f t="shared" si="142"/>
        <v>0</v>
      </c>
      <c r="N309" s="43">
        <f t="shared" si="142"/>
        <v>22002</v>
      </c>
      <c r="O309" s="43">
        <f t="shared" si="142"/>
        <v>20002</v>
      </c>
      <c r="P309" s="43">
        <f t="shared" si="142"/>
        <v>11355.7</v>
      </c>
      <c r="Q309" s="43">
        <f t="shared" si="142"/>
        <v>10355.700000000001</v>
      </c>
      <c r="R309" s="43">
        <f t="shared" si="142"/>
        <v>22232.5</v>
      </c>
      <c r="S309" s="43">
        <f t="shared" si="142"/>
        <v>21232.5</v>
      </c>
    </row>
    <row r="310" spans="1:19" s="34" customFormat="1" ht="37.5" x14ac:dyDescent="0.2">
      <c r="A310" s="49" t="s">
        <v>135</v>
      </c>
      <c r="B310" s="50">
        <v>110</v>
      </c>
      <c r="C310" s="51" t="s">
        <v>26</v>
      </c>
      <c r="D310" s="39" t="s">
        <v>17</v>
      </c>
      <c r="E310" s="37" t="s">
        <v>38</v>
      </c>
      <c r="F310" s="38" t="s">
        <v>51</v>
      </c>
      <c r="G310" s="38" t="s">
        <v>13</v>
      </c>
      <c r="H310" s="39" t="s">
        <v>74</v>
      </c>
      <c r="I310" s="40"/>
      <c r="J310" s="43">
        <f t="shared" si="142"/>
        <v>22002</v>
      </c>
      <c r="K310" s="43">
        <f t="shared" si="142"/>
        <v>20002</v>
      </c>
      <c r="L310" s="43">
        <f t="shared" si="142"/>
        <v>0</v>
      </c>
      <c r="M310" s="43">
        <f t="shared" si="142"/>
        <v>0</v>
      </c>
      <c r="N310" s="43">
        <f t="shared" si="142"/>
        <v>22002</v>
      </c>
      <c r="O310" s="43">
        <f t="shared" si="142"/>
        <v>20002</v>
      </c>
      <c r="P310" s="43">
        <f t="shared" si="142"/>
        <v>11355.7</v>
      </c>
      <c r="Q310" s="43">
        <f t="shared" si="142"/>
        <v>10355.700000000001</v>
      </c>
      <c r="R310" s="43">
        <f t="shared" si="142"/>
        <v>22232.5</v>
      </c>
      <c r="S310" s="43">
        <f t="shared" si="142"/>
        <v>21232.5</v>
      </c>
    </row>
    <row r="311" spans="1:19" s="34" customFormat="1" ht="37.5" x14ac:dyDescent="0.2">
      <c r="A311" s="52" t="s">
        <v>382</v>
      </c>
      <c r="B311" s="47">
        <v>110</v>
      </c>
      <c r="C311" s="48" t="s">
        <v>26</v>
      </c>
      <c r="D311" s="6" t="s">
        <v>17</v>
      </c>
      <c r="E311" s="5" t="s">
        <v>38</v>
      </c>
      <c r="F311" s="17" t="s">
        <v>51</v>
      </c>
      <c r="G311" s="17" t="s">
        <v>13</v>
      </c>
      <c r="H311" s="6" t="s">
        <v>383</v>
      </c>
      <c r="I311" s="7"/>
      <c r="J311" s="18">
        <f t="shared" si="142"/>
        <v>22002</v>
      </c>
      <c r="K311" s="18">
        <f t="shared" si="142"/>
        <v>20002</v>
      </c>
      <c r="L311" s="18">
        <f t="shared" si="142"/>
        <v>0</v>
      </c>
      <c r="M311" s="18">
        <f t="shared" si="142"/>
        <v>0</v>
      </c>
      <c r="N311" s="18">
        <f t="shared" si="142"/>
        <v>22002</v>
      </c>
      <c r="O311" s="18">
        <f t="shared" si="142"/>
        <v>20002</v>
      </c>
      <c r="P311" s="18">
        <f>P312</f>
        <v>11355.7</v>
      </c>
      <c r="Q311" s="18">
        <f>Q312</f>
        <v>10355.700000000001</v>
      </c>
      <c r="R311" s="18">
        <f>R312</f>
        <v>22232.5</v>
      </c>
      <c r="S311" s="18">
        <f>S312</f>
        <v>21232.5</v>
      </c>
    </row>
    <row r="312" spans="1:19" s="34" customFormat="1" x14ac:dyDescent="0.2">
      <c r="A312" s="2" t="s">
        <v>336</v>
      </c>
      <c r="B312" s="47">
        <v>110</v>
      </c>
      <c r="C312" s="48" t="s">
        <v>26</v>
      </c>
      <c r="D312" s="6" t="s">
        <v>17</v>
      </c>
      <c r="E312" s="5" t="s">
        <v>38</v>
      </c>
      <c r="F312" s="17" t="s">
        <v>51</v>
      </c>
      <c r="G312" s="17" t="s">
        <v>13</v>
      </c>
      <c r="H312" s="6" t="s">
        <v>383</v>
      </c>
      <c r="I312" s="7">
        <v>300</v>
      </c>
      <c r="J312" s="18">
        <f>Пр.9!J308</f>
        <v>22002</v>
      </c>
      <c r="K312" s="18">
        <f>Пр.9!K308</f>
        <v>20002</v>
      </c>
      <c r="L312" s="18">
        <f>Пр.9!L308</f>
        <v>0</v>
      </c>
      <c r="M312" s="18">
        <f>Пр.9!M308</f>
        <v>0</v>
      </c>
      <c r="N312" s="18">
        <f>Пр.9!N308</f>
        <v>22002</v>
      </c>
      <c r="O312" s="18">
        <f>Пр.9!O308</f>
        <v>20002</v>
      </c>
      <c r="P312" s="18">
        <f>Пр.9!P308</f>
        <v>11355.7</v>
      </c>
      <c r="Q312" s="18">
        <f>Пр.9!Q308</f>
        <v>10355.700000000001</v>
      </c>
      <c r="R312" s="18">
        <f>Пр.9!R308</f>
        <v>22232.5</v>
      </c>
      <c r="S312" s="18">
        <f>Пр.9!S308</f>
        <v>21232.5</v>
      </c>
    </row>
    <row r="313" spans="1:19" s="34" customFormat="1" ht="27.75" customHeight="1" x14ac:dyDescent="0.2">
      <c r="A313" s="60" t="s">
        <v>46</v>
      </c>
      <c r="B313" s="50"/>
      <c r="C313" s="51" t="s">
        <v>22</v>
      </c>
      <c r="D313" s="39" t="s">
        <v>14</v>
      </c>
      <c r="E313" s="37"/>
      <c r="F313" s="38"/>
      <c r="G313" s="38"/>
      <c r="H313" s="39"/>
      <c r="I313" s="55"/>
      <c r="J313" s="43">
        <f>J314+J333+J339</f>
        <v>68257.8</v>
      </c>
      <c r="K313" s="43">
        <f t="shared" ref="K313:S313" si="143">K314+K333+K339</f>
        <v>2729.5</v>
      </c>
      <c r="L313" s="43">
        <f t="shared" si="143"/>
        <v>2292.1</v>
      </c>
      <c r="M313" s="43">
        <f t="shared" si="143"/>
        <v>1665</v>
      </c>
      <c r="N313" s="43">
        <f t="shared" si="143"/>
        <v>70549.900000000009</v>
      </c>
      <c r="O313" s="43">
        <f t="shared" si="143"/>
        <v>4394.5</v>
      </c>
      <c r="P313" s="43">
        <f t="shared" si="143"/>
        <v>55877.4</v>
      </c>
      <c r="Q313" s="43">
        <f t="shared" si="143"/>
        <v>1665</v>
      </c>
      <c r="R313" s="43">
        <f t="shared" si="143"/>
        <v>55921.599999999999</v>
      </c>
      <c r="S313" s="43">
        <f t="shared" si="143"/>
        <v>1665</v>
      </c>
    </row>
    <row r="314" spans="1:19" s="34" customFormat="1" ht="27.75" customHeight="1" x14ac:dyDescent="0.2">
      <c r="A314" s="60" t="s">
        <v>47</v>
      </c>
      <c r="B314" s="50"/>
      <c r="C314" s="51" t="s">
        <v>22</v>
      </c>
      <c r="D314" s="39" t="s">
        <v>13</v>
      </c>
      <c r="E314" s="37"/>
      <c r="F314" s="38"/>
      <c r="G314" s="38"/>
      <c r="H314" s="39"/>
      <c r="I314" s="55"/>
      <c r="J314" s="43">
        <f t="shared" ref="J314:S314" si="144">J315</f>
        <v>62850.2</v>
      </c>
      <c r="K314" s="43">
        <f t="shared" si="144"/>
        <v>2729.5</v>
      </c>
      <c r="L314" s="43">
        <f t="shared" si="144"/>
        <v>627.1</v>
      </c>
      <c r="M314" s="43">
        <f t="shared" si="144"/>
        <v>0</v>
      </c>
      <c r="N314" s="43">
        <f t="shared" si="144"/>
        <v>63477.3</v>
      </c>
      <c r="O314" s="43">
        <f t="shared" si="144"/>
        <v>2729.5</v>
      </c>
      <c r="P314" s="43">
        <f t="shared" si="144"/>
        <v>54067.6</v>
      </c>
      <c r="Q314" s="43">
        <f t="shared" si="144"/>
        <v>0</v>
      </c>
      <c r="R314" s="43">
        <f t="shared" si="144"/>
        <v>54071.6</v>
      </c>
      <c r="S314" s="43">
        <f t="shared" si="144"/>
        <v>0</v>
      </c>
    </row>
    <row r="315" spans="1:19" s="34" customFormat="1" ht="56.25" x14ac:dyDescent="0.2">
      <c r="A315" s="49" t="s">
        <v>173</v>
      </c>
      <c r="B315" s="50"/>
      <c r="C315" s="51" t="s">
        <v>22</v>
      </c>
      <c r="D315" s="39" t="s">
        <v>13</v>
      </c>
      <c r="E315" s="37" t="s">
        <v>35</v>
      </c>
      <c r="F315" s="38" t="s">
        <v>51</v>
      </c>
      <c r="G315" s="38" t="s">
        <v>14</v>
      </c>
      <c r="H315" s="39" t="s">
        <v>74</v>
      </c>
      <c r="I315" s="53"/>
      <c r="J315" s="43">
        <f t="shared" ref="J315:S315" si="145">J316+J327</f>
        <v>62850.2</v>
      </c>
      <c r="K315" s="43">
        <f t="shared" si="145"/>
        <v>2729.5</v>
      </c>
      <c r="L315" s="43">
        <f t="shared" si="145"/>
        <v>627.1</v>
      </c>
      <c r="M315" s="43">
        <f t="shared" si="145"/>
        <v>0</v>
      </c>
      <c r="N315" s="43">
        <f t="shared" si="145"/>
        <v>63477.3</v>
      </c>
      <c r="O315" s="43">
        <f t="shared" si="145"/>
        <v>2729.5</v>
      </c>
      <c r="P315" s="43">
        <f t="shared" si="145"/>
        <v>54067.6</v>
      </c>
      <c r="Q315" s="43">
        <f t="shared" si="145"/>
        <v>0</v>
      </c>
      <c r="R315" s="43">
        <f t="shared" si="145"/>
        <v>54071.6</v>
      </c>
      <c r="S315" s="43">
        <f t="shared" si="145"/>
        <v>0</v>
      </c>
    </row>
    <row r="316" spans="1:19" s="34" customFormat="1" ht="37.5" x14ac:dyDescent="0.2">
      <c r="A316" s="49" t="s">
        <v>117</v>
      </c>
      <c r="B316" s="50"/>
      <c r="C316" s="51" t="s">
        <v>22</v>
      </c>
      <c r="D316" s="39" t="s">
        <v>13</v>
      </c>
      <c r="E316" s="37" t="s">
        <v>35</v>
      </c>
      <c r="F316" s="38" t="s">
        <v>52</v>
      </c>
      <c r="G316" s="38" t="s">
        <v>14</v>
      </c>
      <c r="H316" s="39" t="s">
        <v>74</v>
      </c>
      <c r="I316" s="40"/>
      <c r="J316" s="43">
        <f>J317+J324</f>
        <v>57332.6</v>
      </c>
      <c r="K316" s="43">
        <f t="shared" ref="K316:S316" si="146">K317+K324</f>
        <v>1729.5</v>
      </c>
      <c r="L316" s="43">
        <f t="shared" si="146"/>
        <v>180</v>
      </c>
      <c r="M316" s="43">
        <f t="shared" si="146"/>
        <v>0</v>
      </c>
      <c r="N316" s="43">
        <f t="shared" si="146"/>
        <v>57512.6</v>
      </c>
      <c r="O316" s="43">
        <f t="shared" si="146"/>
        <v>1729.5</v>
      </c>
      <c r="P316" s="43">
        <f t="shared" si="146"/>
        <v>54067.6</v>
      </c>
      <c r="Q316" s="43">
        <f t="shared" si="146"/>
        <v>0</v>
      </c>
      <c r="R316" s="43">
        <f t="shared" si="146"/>
        <v>54071.6</v>
      </c>
      <c r="S316" s="43">
        <f t="shared" si="146"/>
        <v>0</v>
      </c>
    </row>
    <row r="317" spans="1:19" s="34" customFormat="1" ht="37.5" x14ac:dyDescent="0.2">
      <c r="A317" s="49" t="s">
        <v>118</v>
      </c>
      <c r="B317" s="50"/>
      <c r="C317" s="51" t="s">
        <v>22</v>
      </c>
      <c r="D317" s="39" t="s">
        <v>13</v>
      </c>
      <c r="E317" s="37" t="s">
        <v>35</v>
      </c>
      <c r="F317" s="38" t="s">
        <v>52</v>
      </c>
      <c r="G317" s="38" t="s">
        <v>13</v>
      </c>
      <c r="H317" s="39" t="s">
        <v>74</v>
      </c>
      <c r="I317" s="40"/>
      <c r="J317" s="43">
        <f t="shared" ref="J317:S317" si="147">J318+J320+J322</f>
        <v>55603.1</v>
      </c>
      <c r="K317" s="43">
        <f t="shared" si="147"/>
        <v>0</v>
      </c>
      <c r="L317" s="43">
        <f t="shared" si="147"/>
        <v>180</v>
      </c>
      <c r="M317" s="43">
        <f t="shared" si="147"/>
        <v>0</v>
      </c>
      <c r="N317" s="43">
        <f t="shared" si="147"/>
        <v>55783.1</v>
      </c>
      <c r="O317" s="43">
        <f t="shared" si="147"/>
        <v>0</v>
      </c>
      <c r="P317" s="43">
        <f t="shared" si="147"/>
        <v>54067.6</v>
      </c>
      <c r="Q317" s="43">
        <f t="shared" si="147"/>
        <v>0</v>
      </c>
      <c r="R317" s="43">
        <f t="shared" si="147"/>
        <v>54071.6</v>
      </c>
      <c r="S317" s="43">
        <f t="shared" si="147"/>
        <v>0</v>
      </c>
    </row>
    <row r="318" spans="1:19" s="34" customFormat="1" x14ac:dyDescent="0.2">
      <c r="A318" s="52" t="s">
        <v>430</v>
      </c>
      <c r="B318" s="47"/>
      <c r="C318" s="48" t="s">
        <v>22</v>
      </c>
      <c r="D318" s="6" t="s">
        <v>13</v>
      </c>
      <c r="E318" s="5" t="s">
        <v>35</v>
      </c>
      <c r="F318" s="17" t="s">
        <v>52</v>
      </c>
      <c r="G318" s="17" t="s">
        <v>13</v>
      </c>
      <c r="H318" s="6" t="s">
        <v>79</v>
      </c>
      <c r="I318" s="54"/>
      <c r="J318" s="18">
        <f t="shared" ref="J318:S318" si="148">J319</f>
        <v>50925.4</v>
      </c>
      <c r="K318" s="18">
        <f t="shared" si="148"/>
        <v>0</v>
      </c>
      <c r="L318" s="18">
        <f t="shared" si="148"/>
        <v>0</v>
      </c>
      <c r="M318" s="18">
        <f t="shared" si="148"/>
        <v>0</v>
      </c>
      <c r="N318" s="18">
        <f t="shared" si="148"/>
        <v>50925.4</v>
      </c>
      <c r="O318" s="18">
        <f t="shared" si="148"/>
        <v>0</v>
      </c>
      <c r="P318" s="18">
        <f t="shared" si="148"/>
        <v>52156.1</v>
      </c>
      <c r="Q318" s="18">
        <f t="shared" si="148"/>
        <v>0</v>
      </c>
      <c r="R318" s="18">
        <f t="shared" si="148"/>
        <v>52494.5</v>
      </c>
      <c r="S318" s="18">
        <f t="shared" si="148"/>
        <v>0</v>
      </c>
    </row>
    <row r="319" spans="1:19" s="34" customFormat="1" ht="37.5" x14ac:dyDescent="0.2">
      <c r="A319" s="4" t="s">
        <v>339</v>
      </c>
      <c r="B319" s="47"/>
      <c r="C319" s="48" t="s">
        <v>22</v>
      </c>
      <c r="D319" s="6" t="s">
        <v>13</v>
      </c>
      <c r="E319" s="5" t="s">
        <v>35</v>
      </c>
      <c r="F319" s="17" t="s">
        <v>52</v>
      </c>
      <c r="G319" s="17" t="s">
        <v>13</v>
      </c>
      <c r="H319" s="6" t="s">
        <v>79</v>
      </c>
      <c r="I319" s="7">
        <v>600</v>
      </c>
      <c r="J319" s="18">
        <f>Пр.9!J315</f>
        <v>50925.4</v>
      </c>
      <c r="K319" s="18">
        <f>Пр.9!K315</f>
        <v>0</v>
      </c>
      <c r="L319" s="18">
        <f>Пр.9!L315</f>
        <v>0</v>
      </c>
      <c r="M319" s="18">
        <f>Пр.9!M315</f>
        <v>0</v>
      </c>
      <c r="N319" s="18">
        <f>Пр.9!N315</f>
        <v>50925.4</v>
      </c>
      <c r="O319" s="18">
        <f>Пр.9!O315</f>
        <v>0</v>
      </c>
      <c r="P319" s="18">
        <f>Пр.9!P315</f>
        <v>52156.1</v>
      </c>
      <c r="Q319" s="18">
        <f>Пр.9!Q315</f>
        <v>0</v>
      </c>
      <c r="R319" s="18">
        <f>Пр.9!R315</f>
        <v>52494.5</v>
      </c>
      <c r="S319" s="18">
        <f>Пр.9!S315</f>
        <v>0</v>
      </c>
    </row>
    <row r="320" spans="1:19" s="34" customFormat="1" ht="37.5" x14ac:dyDescent="0.2">
      <c r="A320" s="52" t="s">
        <v>422</v>
      </c>
      <c r="B320" s="47"/>
      <c r="C320" s="48" t="s">
        <v>22</v>
      </c>
      <c r="D320" s="6" t="s">
        <v>13</v>
      </c>
      <c r="E320" s="5" t="s">
        <v>35</v>
      </c>
      <c r="F320" s="17" t="s">
        <v>52</v>
      </c>
      <c r="G320" s="17" t="s">
        <v>13</v>
      </c>
      <c r="H320" s="6" t="s">
        <v>82</v>
      </c>
      <c r="I320" s="54"/>
      <c r="J320" s="18">
        <f t="shared" ref="J320:S320" si="149">J321</f>
        <v>4377.7</v>
      </c>
      <c r="K320" s="18">
        <f t="shared" si="149"/>
        <v>0</v>
      </c>
      <c r="L320" s="18">
        <f t="shared" si="149"/>
        <v>180</v>
      </c>
      <c r="M320" s="18">
        <f t="shared" si="149"/>
        <v>0</v>
      </c>
      <c r="N320" s="18">
        <f t="shared" si="149"/>
        <v>4557.7</v>
      </c>
      <c r="O320" s="18">
        <f t="shared" si="149"/>
        <v>0</v>
      </c>
      <c r="P320" s="18">
        <f t="shared" si="149"/>
        <v>1911.5000000000002</v>
      </c>
      <c r="Q320" s="18">
        <f t="shared" si="149"/>
        <v>0</v>
      </c>
      <c r="R320" s="18">
        <f t="shared" si="149"/>
        <v>1577.1</v>
      </c>
      <c r="S320" s="18">
        <f t="shared" si="149"/>
        <v>0</v>
      </c>
    </row>
    <row r="321" spans="1:19" s="34" customFormat="1" ht="37.5" x14ac:dyDescent="0.2">
      <c r="A321" s="4" t="s">
        <v>339</v>
      </c>
      <c r="B321" s="47"/>
      <c r="C321" s="48" t="s">
        <v>22</v>
      </c>
      <c r="D321" s="6" t="s">
        <v>13</v>
      </c>
      <c r="E321" s="5" t="s">
        <v>35</v>
      </c>
      <c r="F321" s="17" t="s">
        <v>52</v>
      </c>
      <c r="G321" s="17" t="s">
        <v>13</v>
      </c>
      <c r="H321" s="6" t="s">
        <v>82</v>
      </c>
      <c r="I321" s="7">
        <v>600</v>
      </c>
      <c r="J321" s="18">
        <f>Пр.9!J317</f>
        <v>4377.7</v>
      </c>
      <c r="K321" s="18">
        <f>Пр.9!K317</f>
        <v>0</v>
      </c>
      <c r="L321" s="18">
        <f>Пр.9!L317</f>
        <v>180</v>
      </c>
      <c r="M321" s="18">
        <f>Пр.9!M317</f>
        <v>0</v>
      </c>
      <c r="N321" s="18">
        <f>Пр.9!N317</f>
        <v>4557.7</v>
      </c>
      <c r="O321" s="18">
        <f>Пр.9!O317</f>
        <v>0</v>
      </c>
      <c r="P321" s="18">
        <f>Пр.9!P317</f>
        <v>1911.5000000000002</v>
      </c>
      <c r="Q321" s="18">
        <f>Пр.9!Q317</f>
        <v>0</v>
      </c>
      <c r="R321" s="18">
        <f>Пр.9!R317</f>
        <v>1577.1</v>
      </c>
      <c r="S321" s="18">
        <f>Пр.9!S317</f>
        <v>0</v>
      </c>
    </row>
    <row r="322" spans="1:19" s="34" customFormat="1" ht="93.75" x14ac:dyDescent="0.2">
      <c r="A322" s="4" t="s">
        <v>733</v>
      </c>
      <c r="B322" s="47" t="s">
        <v>73</v>
      </c>
      <c r="C322" s="48" t="s">
        <v>22</v>
      </c>
      <c r="D322" s="6" t="s">
        <v>13</v>
      </c>
      <c r="E322" s="5" t="s">
        <v>35</v>
      </c>
      <c r="F322" s="17" t="s">
        <v>52</v>
      </c>
      <c r="G322" s="17" t="s">
        <v>13</v>
      </c>
      <c r="H322" s="6" t="s">
        <v>732</v>
      </c>
      <c r="I322" s="54"/>
      <c r="J322" s="18">
        <f>J323</f>
        <v>300</v>
      </c>
      <c r="K322" s="18">
        <f>K323</f>
        <v>0</v>
      </c>
      <c r="L322" s="18">
        <f>L323</f>
        <v>0</v>
      </c>
      <c r="M322" s="18">
        <f>M323</f>
        <v>0</v>
      </c>
      <c r="N322" s="18">
        <f>J322+L322</f>
        <v>300</v>
      </c>
      <c r="O322" s="18">
        <f>K322+M322</f>
        <v>0</v>
      </c>
      <c r="P322" s="18">
        <f>P323</f>
        <v>0</v>
      </c>
      <c r="Q322" s="18">
        <f>Q323</f>
        <v>0</v>
      </c>
      <c r="R322" s="18">
        <f>R323</f>
        <v>0</v>
      </c>
      <c r="S322" s="18">
        <f>S323</f>
        <v>0</v>
      </c>
    </row>
    <row r="323" spans="1:19" s="34" customFormat="1" ht="37.5" x14ac:dyDescent="0.2">
      <c r="A323" s="4" t="s">
        <v>339</v>
      </c>
      <c r="B323" s="47" t="s">
        <v>73</v>
      </c>
      <c r="C323" s="48" t="s">
        <v>22</v>
      </c>
      <c r="D323" s="6" t="s">
        <v>13</v>
      </c>
      <c r="E323" s="5" t="s">
        <v>35</v>
      </c>
      <c r="F323" s="17" t="s">
        <v>52</v>
      </c>
      <c r="G323" s="17" t="s">
        <v>13</v>
      </c>
      <c r="H323" s="6" t="s">
        <v>732</v>
      </c>
      <c r="I323" s="7">
        <v>600</v>
      </c>
      <c r="J323" s="18">
        <f>Пр.9!J319</f>
        <v>300</v>
      </c>
      <c r="K323" s="18">
        <f>Пр.9!K319</f>
        <v>0</v>
      </c>
      <c r="L323" s="18">
        <f>Пр.9!L319</f>
        <v>0</v>
      </c>
      <c r="M323" s="18">
        <f>Пр.9!M319</f>
        <v>0</v>
      </c>
      <c r="N323" s="18">
        <f>Пр.9!N319</f>
        <v>300</v>
      </c>
      <c r="O323" s="18">
        <f>Пр.9!O319</f>
        <v>0</v>
      </c>
      <c r="P323" s="18">
        <f>Пр.9!P319</f>
        <v>0</v>
      </c>
      <c r="Q323" s="18">
        <f>Пр.9!Q319</f>
        <v>0</v>
      </c>
      <c r="R323" s="18">
        <f>Пр.9!R319</f>
        <v>0</v>
      </c>
      <c r="S323" s="18">
        <f>Пр.9!S319</f>
        <v>0</v>
      </c>
    </row>
    <row r="324" spans="1:19" s="34" customFormat="1" ht="75" x14ac:dyDescent="0.2">
      <c r="A324" s="49" t="s">
        <v>597</v>
      </c>
      <c r="B324" s="50" t="s">
        <v>73</v>
      </c>
      <c r="C324" s="51" t="s">
        <v>22</v>
      </c>
      <c r="D324" s="39" t="s">
        <v>13</v>
      </c>
      <c r="E324" s="37" t="s">
        <v>35</v>
      </c>
      <c r="F324" s="38" t="s">
        <v>52</v>
      </c>
      <c r="G324" s="38" t="s">
        <v>38</v>
      </c>
      <c r="H324" s="39" t="s">
        <v>74</v>
      </c>
      <c r="I324" s="40"/>
      <c r="J324" s="43">
        <f>J325</f>
        <v>1729.5</v>
      </c>
      <c r="K324" s="43">
        <f t="shared" ref="K324:S325" si="150">K325</f>
        <v>1729.5</v>
      </c>
      <c r="L324" s="43">
        <f>L325</f>
        <v>0</v>
      </c>
      <c r="M324" s="43">
        <f t="shared" si="150"/>
        <v>0</v>
      </c>
      <c r="N324" s="43">
        <f>N325</f>
        <v>1729.5</v>
      </c>
      <c r="O324" s="43">
        <f t="shared" si="150"/>
        <v>1729.5</v>
      </c>
      <c r="P324" s="43">
        <f t="shared" si="150"/>
        <v>0</v>
      </c>
      <c r="Q324" s="43">
        <f t="shared" si="150"/>
        <v>0</v>
      </c>
      <c r="R324" s="43">
        <f t="shared" si="150"/>
        <v>0</v>
      </c>
      <c r="S324" s="43">
        <f t="shared" si="150"/>
        <v>0</v>
      </c>
    </row>
    <row r="325" spans="1:19" s="34" customFormat="1" ht="56.25" x14ac:dyDescent="0.2">
      <c r="A325" s="52" t="s">
        <v>598</v>
      </c>
      <c r="B325" s="47" t="s">
        <v>73</v>
      </c>
      <c r="C325" s="48" t="s">
        <v>22</v>
      </c>
      <c r="D325" s="6" t="s">
        <v>13</v>
      </c>
      <c r="E325" s="5" t="s">
        <v>35</v>
      </c>
      <c r="F325" s="17" t="s">
        <v>52</v>
      </c>
      <c r="G325" s="17" t="s">
        <v>38</v>
      </c>
      <c r="H325" s="6" t="s">
        <v>599</v>
      </c>
      <c r="I325" s="54"/>
      <c r="J325" s="18">
        <f>J326</f>
        <v>1729.5</v>
      </c>
      <c r="K325" s="18">
        <f t="shared" si="150"/>
        <v>1729.5</v>
      </c>
      <c r="L325" s="18">
        <f>L326</f>
        <v>0</v>
      </c>
      <c r="M325" s="18">
        <f t="shared" si="150"/>
        <v>0</v>
      </c>
      <c r="N325" s="18">
        <f>N326</f>
        <v>1729.5</v>
      </c>
      <c r="O325" s="18">
        <f t="shared" si="150"/>
        <v>1729.5</v>
      </c>
      <c r="P325" s="18">
        <f t="shared" si="150"/>
        <v>0</v>
      </c>
      <c r="Q325" s="18">
        <f t="shared" si="150"/>
        <v>0</v>
      </c>
      <c r="R325" s="18">
        <f t="shared" si="150"/>
        <v>0</v>
      </c>
      <c r="S325" s="18">
        <f t="shared" si="150"/>
        <v>0</v>
      </c>
    </row>
    <row r="326" spans="1:19" s="34" customFormat="1" ht="37.5" x14ac:dyDescent="0.2">
      <c r="A326" s="4" t="s">
        <v>339</v>
      </c>
      <c r="B326" s="47" t="s">
        <v>73</v>
      </c>
      <c r="C326" s="48" t="s">
        <v>22</v>
      </c>
      <c r="D326" s="6" t="s">
        <v>13</v>
      </c>
      <c r="E326" s="5" t="s">
        <v>35</v>
      </c>
      <c r="F326" s="17" t="s">
        <v>52</v>
      </c>
      <c r="G326" s="17" t="s">
        <v>38</v>
      </c>
      <c r="H326" s="6" t="s">
        <v>599</v>
      </c>
      <c r="I326" s="7">
        <v>600</v>
      </c>
      <c r="J326" s="18">
        <f>Пр.9!J322</f>
        <v>1729.5</v>
      </c>
      <c r="K326" s="18">
        <f>Пр.9!K322</f>
        <v>1729.5</v>
      </c>
      <c r="L326" s="18">
        <f>Пр.9!L322</f>
        <v>0</v>
      </c>
      <c r="M326" s="18">
        <f>Пр.9!M322</f>
        <v>0</v>
      </c>
      <c r="N326" s="18">
        <f>Пр.9!N322</f>
        <v>1729.5</v>
      </c>
      <c r="O326" s="18">
        <f>Пр.9!O322</f>
        <v>1729.5</v>
      </c>
      <c r="P326" s="18">
        <f>Пр.9!P322</f>
        <v>0</v>
      </c>
      <c r="Q326" s="18">
        <f>Пр.9!Q322</f>
        <v>0</v>
      </c>
      <c r="R326" s="18">
        <f>Пр.9!R322</f>
        <v>0</v>
      </c>
      <c r="S326" s="18">
        <f>Пр.9!S322</f>
        <v>0</v>
      </c>
    </row>
    <row r="327" spans="1:19" s="34" customFormat="1" ht="37.5" x14ac:dyDescent="0.2">
      <c r="A327" s="35" t="s">
        <v>136</v>
      </c>
      <c r="B327" s="50" t="s">
        <v>73</v>
      </c>
      <c r="C327" s="51" t="s">
        <v>22</v>
      </c>
      <c r="D327" s="39" t="s">
        <v>13</v>
      </c>
      <c r="E327" s="37" t="s">
        <v>35</v>
      </c>
      <c r="F327" s="38" t="s">
        <v>10</v>
      </c>
      <c r="G327" s="38" t="s">
        <v>14</v>
      </c>
      <c r="H327" s="39" t="s">
        <v>74</v>
      </c>
      <c r="I327" s="53"/>
      <c r="J327" s="43">
        <f t="shared" ref="J327:S327" si="151">J328</f>
        <v>5517.6</v>
      </c>
      <c r="K327" s="43">
        <f t="shared" si="151"/>
        <v>1000</v>
      </c>
      <c r="L327" s="43">
        <f t="shared" si="151"/>
        <v>447.1</v>
      </c>
      <c r="M327" s="43">
        <f t="shared" si="151"/>
        <v>0</v>
      </c>
      <c r="N327" s="43">
        <f t="shared" si="151"/>
        <v>5964.7000000000007</v>
      </c>
      <c r="O327" s="43">
        <f t="shared" si="151"/>
        <v>1000</v>
      </c>
      <c r="P327" s="43">
        <f t="shared" si="151"/>
        <v>0</v>
      </c>
      <c r="Q327" s="43">
        <f t="shared" si="151"/>
        <v>0</v>
      </c>
      <c r="R327" s="43">
        <f t="shared" si="151"/>
        <v>0</v>
      </c>
      <c r="S327" s="43">
        <f t="shared" si="151"/>
        <v>0</v>
      </c>
    </row>
    <row r="328" spans="1:19" s="34" customFormat="1" ht="37.5" x14ac:dyDescent="0.2">
      <c r="A328" s="35" t="s">
        <v>83</v>
      </c>
      <c r="B328" s="50" t="s">
        <v>73</v>
      </c>
      <c r="C328" s="51" t="s">
        <v>22</v>
      </c>
      <c r="D328" s="39" t="s">
        <v>13</v>
      </c>
      <c r="E328" s="37" t="s">
        <v>35</v>
      </c>
      <c r="F328" s="38" t="s">
        <v>10</v>
      </c>
      <c r="G328" s="38" t="s">
        <v>13</v>
      </c>
      <c r="H328" s="39" t="s">
        <v>74</v>
      </c>
      <c r="I328" s="53"/>
      <c r="J328" s="43">
        <f>J329+J331</f>
        <v>5517.6</v>
      </c>
      <c r="K328" s="43">
        <f t="shared" ref="K328:S328" si="152">K329+K331</f>
        <v>1000</v>
      </c>
      <c r="L328" s="43">
        <f t="shared" si="152"/>
        <v>447.1</v>
      </c>
      <c r="M328" s="43">
        <f t="shared" si="152"/>
        <v>0</v>
      </c>
      <c r="N328" s="43">
        <f t="shared" si="152"/>
        <v>5964.7000000000007</v>
      </c>
      <c r="O328" s="43">
        <f t="shared" si="152"/>
        <v>1000</v>
      </c>
      <c r="P328" s="43">
        <f t="shared" si="152"/>
        <v>0</v>
      </c>
      <c r="Q328" s="43">
        <f t="shared" si="152"/>
        <v>0</v>
      </c>
      <c r="R328" s="43">
        <f t="shared" si="152"/>
        <v>0</v>
      </c>
      <c r="S328" s="43">
        <f t="shared" si="152"/>
        <v>0</v>
      </c>
    </row>
    <row r="329" spans="1:19" s="34" customFormat="1" ht="37.5" x14ac:dyDescent="0.2">
      <c r="A329" s="52" t="s">
        <v>500</v>
      </c>
      <c r="B329" s="47" t="s">
        <v>73</v>
      </c>
      <c r="C329" s="48" t="s">
        <v>22</v>
      </c>
      <c r="D329" s="6" t="s">
        <v>13</v>
      </c>
      <c r="E329" s="5" t="s">
        <v>35</v>
      </c>
      <c r="F329" s="17" t="s">
        <v>10</v>
      </c>
      <c r="G329" s="17" t="s">
        <v>13</v>
      </c>
      <c r="H329" s="6" t="s">
        <v>499</v>
      </c>
      <c r="I329" s="7"/>
      <c r="J329" s="328">
        <f t="shared" ref="J329:S329" si="153">J330</f>
        <v>4465</v>
      </c>
      <c r="K329" s="328">
        <f t="shared" si="153"/>
        <v>0</v>
      </c>
      <c r="L329" s="328">
        <f t="shared" si="153"/>
        <v>447.1</v>
      </c>
      <c r="M329" s="328">
        <f t="shared" si="153"/>
        <v>0</v>
      </c>
      <c r="N329" s="328">
        <f t="shared" si="153"/>
        <v>4912.1000000000004</v>
      </c>
      <c r="O329" s="328">
        <f t="shared" si="153"/>
        <v>0</v>
      </c>
      <c r="P329" s="328">
        <f t="shared" si="153"/>
        <v>0</v>
      </c>
      <c r="Q329" s="328">
        <f t="shared" si="153"/>
        <v>0</v>
      </c>
      <c r="R329" s="328">
        <f t="shared" si="153"/>
        <v>0</v>
      </c>
      <c r="S329" s="328">
        <f t="shared" si="153"/>
        <v>0</v>
      </c>
    </row>
    <row r="330" spans="1:19" s="34" customFormat="1" ht="37.5" x14ac:dyDescent="0.2">
      <c r="A330" s="4" t="s">
        <v>339</v>
      </c>
      <c r="B330" s="47" t="s">
        <v>73</v>
      </c>
      <c r="C330" s="48" t="s">
        <v>22</v>
      </c>
      <c r="D330" s="6" t="s">
        <v>13</v>
      </c>
      <c r="E330" s="5" t="s">
        <v>35</v>
      </c>
      <c r="F330" s="17" t="s">
        <v>10</v>
      </c>
      <c r="G330" s="17" t="s">
        <v>13</v>
      </c>
      <c r="H330" s="6" t="s">
        <v>499</v>
      </c>
      <c r="I330" s="7">
        <v>600</v>
      </c>
      <c r="J330" s="18">
        <f>Пр.9!J326</f>
        <v>4465</v>
      </c>
      <c r="K330" s="18">
        <f>Пр.9!K326</f>
        <v>0</v>
      </c>
      <c r="L330" s="18">
        <f>Пр.9!L326</f>
        <v>447.1</v>
      </c>
      <c r="M330" s="18">
        <f>Пр.9!M326</f>
        <v>0</v>
      </c>
      <c r="N330" s="18">
        <f>Пр.9!N326</f>
        <v>4912.1000000000004</v>
      </c>
      <c r="O330" s="18">
        <f>Пр.9!O326</f>
        <v>0</v>
      </c>
      <c r="P330" s="18">
        <f>Пр.9!P326</f>
        <v>0</v>
      </c>
      <c r="Q330" s="18">
        <f>Пр.9!Q326</f>
        <v>0</v>
      </c>
      <c r="R330" s="18">
        <f>Пр.9!R326</f>
        <v>0</v>
      </c>
      <c r="S330" s="18">
        <f>Пр.9!S326</f>
        <v>0</v>
      </c>
    </row>
    <row r="331" spans="1:19" s="34" customFormat="1" ht="37.5" x14ac:dyDescent="0.2">
      <c r="A331" s="52" t="s">
        <v>420</v>
      </c>
      <c r="B331" s="47" t="s">
        <v>73</v>
      </c>
      <c r="C331" s="48" t="s">
        <v>22</v>
      </c>
      <c r="D331" s="6" t="s">
        <v>13</v>
      </c>
      <c r="E331" s="5" t="s">
        <v>35</v>
      </c>
      <c r="F331" s="17" t="s">
        <v>10</v>
      </c>
      <c r="G331" s="17" t="s">
        <v>13</v>
      </c>
      <c r="H331" s="6" t="s">
        <v>421</v>
      </c>
      <c r="I331" s="7"/>
      <c r="J331" s="54">
        <f t="shared" ref="J331:S331" si="154">J332</f>
        <v>1052.5999999999999</v>
      </c>
      <c r="K331" s="54">
        <f t="shared" si="154"/>
        <v>1000</v>
      </c>
      <c r="L331" s="54">
        <f t="shared" si="154"/>
        <v>0</v>
      </c>
      <c r="M331" s="54">
        <f t="shared" si="154"/>
        <v>0</v>
      </c>
      <c r="N331" s="54">
        <f t="shared" si="154"/>
        <v>1052.5999999999999</v>
      </c>
      <c r="O331" s="54">
        <f t="shared" si="154"/>
        <v>1000</v>
      </c>
      <c r="P331" s="54">
        <f t="shared" si="154"/>
        <v>0</v>
      </c>
      <c r="Q331" s="54">
        <f t="shared" si="154"/>
        <v>0</v>
      </c>
      <c r="R331" s="54">
        <f t="shared" si="154"/>
        <v>0</v>
      </c>
      <c r="S331" s="54">
        <f t="shared" si="154"/>
        <v>0</v>
      </c>
    </row>
    <row r="332" spans="1:19" s="34" customFormat="1" ht="37.5" x14ac:dyDescent="0.2">
      <c r="A332" s="4" t="s">
        <v>339</v>
      </c>
      <c r="B332" s="47" t="s">
        <v>73</v>
      </c>
      <c r="C332" s="48" t="s">
        <v>22</v>
      </c>
      <c r="D332" s="6" t="s">
        <v>13</v>
      </c>
      <c r="E332" s="5" t="s">
        <v>35</v>
      </c>
      <c r="F332" s="17" t="s">
        <v>10</v>
      </c>
      <c r="G332" s="17" t="s">
        <v>13</v>
      </c>
      <c r="H332" s="6" t="s">
        <v>421</v>
      </c>
      <c r="I332" s="7">
        <v>600</v>
      </c>
      <c r="J332" s="54">
        <f>Пр.9!J328</f>
        <v>1052.5999999999999</v>
      </c>
      <c r="K332" s="54">
        <f>Пр.9!K328</f>
        <v>1000</v>
      </c>
      <c r="L332" s="54">
        <f>Пр.9!L328</f>
        <v>0</v>
      </c>
      <c r="M332" s="54">
        <f>Пр.9!M328</f>
        <v>0</v>
      </c>
      <c r="N332" s="54">
        <f>Пр.9!N328</f>
        <v>1052.5999999999999</v>
      </c>
      <c r="O332" s="54">
        <f>Пр.9!O328</f>
        <v>1000</v>
      </c>
      <c r="P332" s="54">
        <f>Пр.9!P328</f>
        <v>0</v>
      </c>
      <c r="Q332" s="54">
        <f>Пр.9!Q328</f>
        <v>0</v>
      </c>
      <c r="R332" s="54">
        <f>Пр.9!R328</f>
        <v>0</v>
      </c>
      <c r="S332" s="54">
        <f>Пр.9!S328</f>
        <v>0</v>
      </c>
    </row>
    <row r="333" spans="1:19" s="34" customFormat="1" x14ac:dyDescent="0.2">
      <c r="A333" s="60" t="s">
        <v>571</v>
      </c>
      <c r="B333" s="50" t="s">
        <v>73</v>
      </c>
      <c r="C333" s="51" t="s">
        <v>22</v>
      </c>
      <c r="D333" s="39" t="s">
        <v>38</v>
      </c>
      <c r="E333" s="37"/>
      <c r="F333" s="38"/>
      <c r="G333" s="38"/>
      <c r="H333" s="39"/>
      <c r="I333" s="55"/>
      <c r="J333" s="43">
        <f>J334</f>
        <v>5262.8</v>
      </c>
      <c r="K333" s="43">
        <f t="shared" ref="K333:S337" si="155">K334</f>
        <v>0</v>
      </c>
      <c r="L333" s="43">
        <f>L334</f>
        <v>0</v>
      </c>
      <c r="M333" s="43">
        <f t="shared" si="155"/>
        <v>0</v>
      </c>
      <c r="N333" s="43">
        <f>N334</f>
        <v>5262.8</v>
      </c>
      <c r="O333" s="43">
        <f t="shared" si="155"/>
        <v>0</v>
      </c>
      <c r="P333" s="43">
        <f t="shared" si="155"/>
        <v>0</v>
      </c>
      <c r="Q333" s="43">
        <f t="shared" si="155"/>
        <v>0</v>
      </c>
      <c r="R333" s="43">
        <f t="shared" si="155"/>
        <v>0</v>
      </c>
      <c r="S333" s="43">
        <f t="shared" si="155"/>
        <v>0</v>
      </c>
    </row>
    <row r="334" spans="1:19" s="34" customFormat="1" ht="56.25" x14ac:dyDescent="0.2">
      <c r="A334" s="49" t="s">
        <v>173</v>
      </c>
      <c r="B334" s="50" t="s">
        <v>73</v>
      </c>
      <c r="C334" s="51" t="s">
        <v>22</v>
      </c>
      <c r="D334" s="39" t="s">
        <v>38</v>
      </c>
      <c r="E334" s="37" t="s">
        <v>35</v>
      </c>
      <c r="F334" s="38" t="s">
        <v>51</v>
      </c>
      <c r="G334" s="38" t="s">
        <v>14</v>
      </c>
      <c r="H334" s="39" t="s">
        <v>74</v>
      </c>
      <c r="I334" s="53"/>
      <c r="J334" s="43">
        <f>J335</f>
        <v>5262.8</v>
      </c>
      <c r="K334" s="43">
        <f t="shared" si="155"/>
        <v>0</v>
      </c>
      <c r="L334" s="43">
        <f>L335</f>
        <v>0</v>
      </c>
      <c r="M334" s="43">
        <f t="shared" si="155"/>
        <v>0</v>
      </c>
      <c r="N334" s="43">
        <f>N335</f>
        <v>5262.8</v>
      </c>
      <c r="O334" s="43">
        <f t="shared" si="155"/>
        <v>0</v>
      </c>
      <c r="P334" s="43">
        <f t="shared" si="155"/>
        <v>0</v>
      </c>
      <c r="Q334" s="43">
        <f t="shared" si="155"/>
        <v>0</v>
      </c>
      <c r="R334" s="43">
        <f t="shared" si="155"/>
        <v>0</v>
      </c>
      <c r="S334" s="43">
        <f t="shared" si="155"/>
        <v>0</v>
      </c>
    </row>
    <row r="335" spans="1:19" s="34" customFormat="1" ht="37.5" x14ac:dyDescent="0.2">
      <c r="A335" s="35" t="s">
        <v>136</v>
      </c>
      <c r="B335" s="50" t="s">
        <v>73</v>
      </c>
      <c r="C335" s="51" t="s">
        <v>22</v>
      </c>
      <c r="D335" s="39" t="s">
        <v>38</v>
      </c>
      <c r="E335" s="37" t="s">
        <v>35</v>
      </c>
      <c r="F335" s="38" t="s">
        <v>10</v>
      </c>
      <c r="G335" s="38" t="s">
        <v>14</v>
      </c>
      <c r="H335" s="39" t="s">
        <v>74</v>
      </c>
      <c r="I335" s="40"/>
      <c r="J335" s="43">
        <f>J336</f>
        <v>5262.8</v>
      </c>
      <c r="K335" s="43">
        <f t="shared" si="155"/>
        <v>0</v>
      </c>
      <c r="L335" s="43">
        <f>L336</f>
        <v>0</v>
      </c>
      <c r="M335" s="43">
        <f t="shared" si="155"/>
        <v>0</v>
      </c>
      <c r="N335" s="43">
        <f>N336</f>
        <v>5262.8</v>
      </c>
      <c r="O335" s="43">
        <f t="shared" si="155"/>
        <v>0</v>
      </c>
      <c r="P335" s="43">
        <f t="shared" si="155"/>
        <v>0</v>
      </c>
      <c r="Q335" s="43">
        <f t="shared" si="155"/>
        <v>0</v>
      </c>
      <c r="R335" s="43">
        <f t="shared" si="155"/>
        <v>0</v>
      </c>
      <c r="S335" s="43">
        <f t="shared" si="155"/>
        <v>0</v>
      </c>
    </row>
    <row r="336" spans="1:19" s="34" customFormat="1" ht="37.5" x14ac:dyDescent="0.2">
      <c r="A336" s="35" t="s">
        <v>83</v>
      </c>
      <c r="B336" s="50" t="s">
        <v>73</v>
      </c>
      <c r="C336" s="51" t="s">
        <v>22</v>
      </c>
      <c r="D336" s="39" t="s">
        <v>38</v>
      </c>
      <c r="E336" s="37" t="s">
        <v>35</v>
      </c>
      <c r="F336" s="38" t="s">
        <v>10</v>
      </c>
      <c r="G336" s="38" t="s">
        <v>13</v>
      </c>
      <c r="H336" s="39" t="s">
        <v>74</v>
      </c>
      <c r="I336" s="40"/>
      <c r="J336" s="43">
        <f>J337</f>
        <v>5262.8</v>
      </c>
      <c r="K336" s="43">
        <f t="shared" si="155"/>
        <v>0</v>
      </c>
      <c r="L336" s="43">
        <f>L337</f>
        <v>0</v>
      </c>
      <c r="M336" s="43">
        <f t="shared" si="155"/>
        <v>0</v>
      </c>
      <c r="N336" s="43">
        <f>N337</f>
        <v>5262.8</v>
      </c>
      <c r="O336" s="43">
        <f t="shared" si="155"/>
        <v>0</v>
      </c>
      <c r="P336" s="43">
        <f t="shared" si="155"/>
        <v>0</v>
      </c>
      <c r="Q336" s="43">
        <f t="shared" si="155"/>
        <v>0</v>
      </c>
      <c r="R336" s="43">
        <f t="shared" si="155"/>
        <v>0</v>
      </c>
      <c r="S336" s="43">
        <f t="shared" si="155"/>
        <v>0</v>
      </c>
    </row>
    <row r="337" spans="1:19" s="34" customFormat="1" ht="37.5" x14ac:dyDescent="0.2">
      <c r="A337" s="52" t="s">
        <v>572</v>
      </c>
      <c r="B337" s="47" t="s">
        <v>73</v>
      </c>
      <c r="C337" s="48" t="s">
        <v>22</v>
      </c>
      <c r="D337" s="6" t="s">
        <v>38</v>
      </c>
      <c r="E337" s="5" t="s">
        <v>35</v>
      </c>
      <c r="F337" s="17" t="s">
        <v>10</v>
      </c>
      <c r="G337" s="17" t="s">
        <v>13</v>
      </c>
      <c r="H337" s="6" t="s">
        <v>573</v>
      </c>
      <c r="I337" s="7"/>
      <c r="J337" s="314">
        <f>J338</f>
        <v>5262.8</v>
      </c>
      <c r="K337" s="314">
        <f t="shared" si="155"/>
        <v>0</v>
      </c>
      <c r="L337" s="314">
        <f>L338</f>
        <v>0</v>
      </c>
      <c r="M337" s="314">
        <f t="shared" si="155"/>
        <v>0</v>
      </c>
      <c r="N337" s="314">
        <f>N338</f>
        <v>5262.8</v>
      </c>
      <c r="O337" s="314">
        <f t="shared" si="155"/>
        <v>0</v>
      </c>
      <c r="P337" s="314">
        <f t="shared" si="155"/>
        <v>0</v>
      </c>
      <c r="Q337" s="314">
        <f t="shared" si="155"/>
        <v>0</v>
      </c>
      <c r="R337" s="314">
        <f t="shared" si="155"/>
        <v>0</v>
      </c>
      <c r="S337" s="314">
        <f t="shared" si="155"/>
        <v>0</v>
      </c>
    </row>
    <row r="338" spans="1:19" s="34" customFormat="1" ht="37.5" x14ac:dyDescent="0.2">
      <c r="A338" s="4" t="s">
        <v>339</v>
      </c>
      <c r="B338" s="47" t="s">
        <v>73</v>
      </c>
      <c r="C338" s="48" t="s">
        <v>22</v>
      </c>
      <c r="D338" s="6" t="s">
        <v>38</v>
      </c>
      <c r="E338" s="5" t="s">
        <v>35</v>
      </c>
      <c r="F338" s="17" t="s">
        <v>10</v>
      </c>
      <c r="G338" s="17" t="s">
        <v>13</v>
      </c>
      <c r="H338" s="6" t="s">
        <v>573</v>
      </c>
      <c r="I338" s="7">
        <v>600</v>
      </c>
      <c r="J338" s="18">
        <f>Пр.9!J334</f>
        <v>5262.8</v>
      </c>
      <c r="K338" s="18">
        <f>Пр.9!K334</f>
        <v>0</v>
      </c>
      <c r="L338" s="18">
        <f>Пр.9!L334</f>
        <v>0</v>
      </c>
      <c r="M338" s="18">
        <f>Пр.9!M334</f>
        <v>0</v>
      </c>
      <c r="N338" s="18">
        <f>Пр.9!N334</f>
        <v>5262.8</v>
      </c>
      <c r="O338" s="18">
        <f>Пр.9!O334</f>
        <v>0</v>
      </c>
      <c r="P338" s="18">
        <f>Пр.9!P334</f>
        <v>0</v>
      </c>
      <c r="Q338" s="18">
        <f>Пр.9!Q334</f>
        <v>0</v>
      </c>
      <c r="R338" s="18">
        <f>Пр.9!R334</f>
        <v>0</v>
      </c>
      <c r="S338" s="18">
        <f>Пр.9!S334</f>
        <v>0</v>
      </c>
    </row>
    <row r="339" spans="1:19" s="34" customFormat="1" x14ac:dyDescent="0.2">
      <c r="A339" s="60" t="s">
        <v>702</v>
      </c>
      <c r="B339" s="50" t="s">
        <v>73</v>
      </c>
      <c r="C339" s="51" t="s">
        <v>22</v>
      </c>
      <c r="D339" s="39" t="s">
        <v>16</v>
      </c>
      <c r="E339" s="37"/>
      <c r="F339" s="38"/>
      <c r="G339" s="38"/>
      <c r="H339" s="39"/>
      <c r="I339" s="55"/>
      <c r="J339" s="43">
        <f>J340</f>
        <v>144.80000000000001</v>
      </c>
      <c r="K339" s="43">
        <f t="shared" ref="K339:S343" si="156">K340</f>
        <v>0</v>
      </c>
      <c r="L339" s="43">
        <f t="shared" si="156"/>
        <v>1665</v>
      </c>
      <c r="M339" s="43">
        <f t="shared" si="156"/>
        <v>1665</v>
      </c>
      <c r="N339" s="43">
        <f t="shared" si="156"/>
        <v>1809.8</v>
      </c>
      <c r="O339" s="43">
        <f t="shared" si="156"/>
        <v>1665</v>
      </c>
      <c r="P339" s="43">
        <f t="shared" si="156"/>
        <v>1809.8</v>
      </c>
      <c r="Q339" s="43">
        <f t="shared" si="156"/>
        <v>1665</v>
      </c>
      <c r="R339" s="43">
        <f t="shared" si="156"/>
        <v>1850</v>
      </c>
      <c r="S339" s="43">
        <f t="shared" si="156"/>
        <v>1665</v>
      </c>
    </row>
    <row r="340" spans="1:19" s="34" customFormat="1" ht="37.5" x14ac:dyDescent="0.2">
      <c r="A340" s="49" t="s">
        <v>117</v>
      </c>
      <c r="B340" s="50" t="s">
        <v>73</v>
      </c>
      <c r="C340" s="51" t="s">
        <v>22</v>
      </c>
      <c r="D340" s="39" t="s">
        <v>16</v>
      </c>
      <c r="E340" s="37" t="s">
        <v>35</v>
      </c>
      <c r="F340" s="38" t="s">
        <v>52</v>
      </c>
      <c r="G340" s="38" t="s">
        <v>14</v>
      </c>
      <c r="H340" s="39" t="s">
        <v>74</v>
      </c>
      <c r="I340" s="40"/>
      <c r="J340" s="43">
        <f>J341</f>
        <v>144.80000000000001</v>
      </c>
      <c r="K340" s="43">
        <f t="shared" si="156"/>
        <v>0</v>
      </c>
      <c r="L340" s="43">
        <f t="shared" si="156"/>
        <v>1665</v>
      </c>
      <c r="M340" s="43">
        <f t="shared" si="156"/>
        <v>1665</v>
      </c>
      <c r="N340" s="43">
        <f t="shared" si="156"/>
        <v>1809.8</v>
      </c>
      <c r="O340" s="43">
        <f t="shared" si="156"/>
        <v>1665</v>
      </c>
      <c r="P340" s="43">
        <f t="shared" si="156"/>
        <v>1809.8</v>
      </c>
      <c r="Q340" s="43">
        <f t="shared" si="156"/>
        <v>1665</v>
      </c>
      <c r="R340" s="43">
        <f t="shared" si="156"/>
        <v>1850</v>
      </c>
      <c r="S340" s="43">
        <f t="shared" si="156"/>
        <v>1665</v>
      </c>
    </row>
    <row r="341" spans="1:19" s="34" customFormat="1" ht="56.25" x14ac:dyDescent="0.2">
      <c r="A341" s="49" t="s">
        <v>173</v>
      </c>
      <c r="B341" s="50" t="s">
        <v>73</v>
      </c>
      <c r="C341" s="51" t="s">
        <v>22</v>
      </c>
      <c r="D341" s="39" t="s">
        <v>16</v>
      </c>
      <c r="E341" s="37" t="s">
        <v>35</v>
      </c>
      <c r="F341" s="38" t="s">
        <v>51</v>
      </c>
      <c r="G341" s="38" t="s">
        <v>14</v>
      </c>
      <c r="H341" s="39" t="s">
        <v>74</v>
      </c>
      <c r="I341" s="53"/>
      <c r="J341" s="43">
        <f>J342</f>
        <v>144.80000000000001</v>
      </c>
      <c r="K341" s="43">
        <f t="shared" si="156"/>
        <v>0</v>
      </c>
      <c r="L341" s="43">
        <f t="shared" si="156"/>
        <v>1665</v>
      </c>
      <c r="M341" s="43">
        <f t="shared" si="156"/>
        <v>1665</v>
      </c>
      <c r="N341" s="43">
        <f t="shared" si="156"/>
        <v>1809.8</v>
      </c>
      <c r="O341" s="43">
        <f t="shared" si="156"/>
        <v>1665</v>
      </c>
      <c r="P341" s="43">
        <f t="shared" si="156"/>
        <v>1809.8</v>
      </c>
      <c r="Q341" s="43">
        <f t="shared" si="156"/>
        <v>1665</v>
      </c>
      <c r="R341" s="43">
        <f t="shared" si="156"/>
        <v>1850</v>
      </c>
      <c r="S341" s="43">
        <f t="shared" si="156"/>
        <v>1665</v>
      </c>
    </row>
    <row r="342" spans="1:19" s="34" customFormat="1" ht="37.5" x14ac:dyDescent="0.2">
      <c r="A342" s="49" t="s">
        <v>701</v>
      </c>
      <c r="B342" s="50" t="s">
        <v>73</v>
      </c>
      <c r="C342" s="51" t="s">
        <v>22</v>
      </c>
      <c r="D342" s="39" t="s">
        <v>16</v>
      </c>
      <c r="E342" s="37" t="s">
        <v>35</v>
      </c>
      <c r="F342" s="38" t="s">
        <v>52</v>
      </c>
      <c r="G342" s="38" t="s">
        <v>699</v>
      </c>
      <c r="H342" s="39" t="s">
        <v>74</v>
      </c>
      <c r="I342" s="40"/>
      <c r="J342" s="43">
        <f>J343</f>
        <v>144.80000000000001</v>
      </c>
      <c r="K342" s="43">
        <f t="shared" si="156"/>
        <v>0</v>
      </c>
      <c r="L342" s="43">
        <f t="shared" si="156"/>
        <v>1665</v>
      </c>
      <c r="M342" s="43">
        <f t="shared" si="156"/>
        <v>1665</v>
      </c>
      <c r="N342" s="43">
        <f t="shared" si="156"/>
        <v>1809.8</v>
      </c>
      <c r="O342" s="43">
        <f t="shared" si="156"/>
        <v>1665</v>
      </c>
      <c r="P342" s="43">
        <f t="shared" si="156"/>
        <v>1809.8</v>
      </c>
      <c r="Q342" s="43">
        <f t="shared" si="156"/>
        <v>1665</v>
      </c>
      <c r="R342" s="43">
        <f t="shared" si="156"/>
        <v>1850</v>
      </c>
      <c r="S342" s="43">
        <f t="shared" si="156"/>
        <v>1665</v>
      </c>
    </row>
    <row r="343" spans="1:19" s="34" customFormat="1" ht="75" x14ac:dyDescent="0.2">
      <c r="A343" s="52" t="s">
        <v>698</v>
      </c>
      <c r="B343" s="47" t="s">
        <v>73</v>
      </c>
      <c r="C343" s="48" t="s">
        <v>22</v>
      </c>
      <c r="D343" s="6" t="s">
        <v>16</v>
      </c>
      <c r="E343" s="5" t="s">
        <v>35</v>
      </c>
      <c r="F343" s="17" t="s">
        <v>52</v>
      </c>
      <c r="G343" s="17" t="s">
        <v>699</v>
      </c>
      <c r="H343" s="6" t="s">
        <v>700</v>
      </c>
      <c r="I343" s="54"/>
      <c r="J343" s="18">
        <f>J344</f>
        <v>144.80000000000001</v>
      </c>
      <c r="K343" s="18">
        <f t="shared" si="156"/>
        <v>0</v>
      </c>
      <c r="L343" s="18">
        <f t="shared" si="156"/>
        <v>1665</v>
      </c>
      <c r="M343" s="18">
        <f t="shared" si="156"/>
        <v>1665</v>
      </c>
      <c r="N343" s="18">
        <f t="shared" si="156"/>
        <v>1809.8</v>
      </c>
      <c r="O343" s="18">
        <f t="shared" si="156"/>
        <v>1665</v>
      </c>
      <c r="P343" s="18">
        <f t="shared" si="156"/>
        <v>1809.8</v>
      </c>
      <c r="Q343" s="18">
        <f t="shared" si="156"/>
        <v>1665</v>
      </c>
      <c r="R343" s="18">
        <f t="shared" si="156"/>
        <v>1850</v>
      </c>
      <c r="S343" s="18">
        <f t="shared" si="156"/>
        <v>1665</v>
      </c>
    </row>
    <row r="344" spans="1:19" s="34" customFormat="1" ht="37.5" x14ac:dyDescent="0.2">
      <c r="A344" s="4" t="s">
        <v>339</v>
      </c>
      <c r="B344" s="47" t="s">
        <v>73</v>
      </c>
      <c r="C344" s="48" t="s">
        <v>22</v>
      </c>
      <c r="D344" s="6" t="s">
        <v>16</v>
      </c>
      <c r="E344" s="5" t="s">
        <v>35</v>
      </c>
      <c r="F344" s="17" t="s">
        <v>52</v>
      </c>
      <c r="G344" s="17" t="s">
        <v>699</v>
      </c>
      <c r="H344" s="6" t="s">
        <v>700</v>
      </c>
      <c r="I344" s="7">
        <v>600</v>
      </c>
      <c r="J344" s="18">
        <f>Пр.9!J340</f>
        <v>144.80000000000001</v>
      </c>
      <c r="K344" s="18">
        <f>Пр.9!K340</f>
        <v>0</v>
      </c>
      <c r="L344" s="18">
        <f>Пр.9!L340</f>
        <v>1665</v>
      </c>
      <c r="M344" s="18">
        <f>Пр.9!M340</f>
        <v>1665</v>
      </c>
      <c r="N344" s="18">
        <f>Пр.9!N340</f>
        <v>1809.8</v>
      </c>
      <c r="O344" s="18">
        <f>Пр.9!O340</f>
        <v>1665</v>
      </c>
      <c r="P344" s="18">
        <f>Пр.9!P340</f>
        <v>1809.8</v>
      </c>
      <c r="Q344" s="18">
        <f>Пр.9!Q340</f>
        <v>1665</v>
      </c>
      <c r="R344" s="18">
        <f>Пр.9!R340</f>
        <v>1850</v>
      </c>
      <c r="S344" s="18">
        <f>Пр.9!S340</f>
        <v>1665</v>
      </c>
    </row>
    <row r="345" spans="1:19" ht="23.25" customHeight="1" x14ac:dyDescent="0.2">
      <c r="A345" s="60" t="s">
        <v>402</v>
      </c>
      <c r="B345" s="98"/>
      <c r="C345" s="5"/>
      <c r="D345" s="6"/>
      <c r="E345" s="5"/>
      <c r="F345" s="227"/>
      <c r="G345" s="227"/>
      <c r="H345" s="6"/>
      <c r="I345" s="54"/>
      <c r="J345" s="43">
        <f t="shared" ref="J345:S345" si="157">J15+J69+J100+J140+J249+J271+J301+J313</f>
        <v>694240.5</v>
      </c>
      <c r="K345" s="43">
        <f t="shared" si="157"/>
        <v>281780.19999999995</v>
      </c>
      <c r="L345" s="43">
        <f t="shared" si="157"/>
        <v>14646.1</v>
      </c>
      <c r="M345" s="43">
        <f t="shared" si="157"/>
        <v>1665</v>
      </c>
      <c r="N345" s="43">
        <f t="shared" si="157"/>
        <v>708886.6</v>
      </c>
      <c r="O345" s="43">
        <f t="shared" si="157"/>
        <v>283445.19999999995</v>
      </c>
      <c r="P345" s="43">
        <f t="shared" si="157"/>
        <v>404103.90000000008</v>
      </c>
      <c r="Q345" s="43">
        <f t="shared" si="157"/>
        <v>76962.599999999991</v>
      </c>
      <c r="R345" s="43">
        <f t="shared" si="157"/>
        <v>858158.79999999993</v>
      </c>
      <c r="S345" s="43">
        <f t="shared" si="157"/>
        <v>516068.39999999997</v>
      </c>
    </row>
    <row r="346" spans="1:19" ht="23.25" customHeight="1" x14ac:dyDescent="0.2">
      <c r="A346" s="16" t="s">
        <v>393</v>
      </c>
      <c r="B346" s="98"/>
      <c r="C346" s="5"/>
      <c r="D346" s="6"/>
      <c r="E346" s="5"/>
      <c r="F346" s="227"/>
      <c r="G346" s="227"/>
      <c r="H346" s="6"/>
      <c r="I346" s="54"/>
      <c r="J346" s="18">
        <f>Пр.9!J358</f>
        <v>0</v>
      </c>
      <c r="K346" s="18">
        <f>Пр.9!K358</f>
        <v>0</v>
      </c>
      <c r="L346" s="18">
        <f>Пр.9!L358</f>
        <v>0</v>
      </c>
      <c r="M346" s="18">
        <f>Пр.9!M358</f>
        <v>0</v>
      </c>
      <c r="N346" s="18">
        <f>Пр.9!N358</f>
        <v>0</v>
      </c>
      <c r="O346" s="18">
        <f>Пр.9!O358</f>
        <v>0</v>
      </c>
      <c r="P346" s="18">
        <f>Пр.9!P358</f>
        <v>12900</v>
      </c>
      <c r="Q346" s="18">
        <f>Пр.9!Q358</f>
        <v>0</v>
      </c>
      <c r="R346" s="18">
        <f>Пр.9!R358</f>
        <v>18500</v>
      </c>
      <c r="S346" s="18">
        <f>Пр.9!S358</f>
        <v>0</v>
      </c>
    </row>
    <row r="347" spans="1:19" ht="23.25" customHeight="1" x14ac:dyDescent="0.2">
      <c r="A347" s="60" t="s">
        <v>401</v>
      </c>
      <c r="B347" s="98"/>
      <c r="C347" s="5"/>
      <c r="D347" s="6"/>
      <c r="E347" s="5"/>
      <c r="F347" s="227"/>
      <c r="G347" s="227"/>
      <c r="H347" s="6"/>
      <c r="I347" s="54"/>
      <c r="J347" s="43">
        <f t="shared" ref="J347:S347" si="158">SUM(J345:J346)</f>
        <v>694240.5</v>
      </c>
      <c r="K347" s="43">
        <f t="shared" si="158"/>
        <v>281780.19999999995</v>
      </c>
      <c r="L347" s="43">
        <f>SUM(L345:L346)</f>
        <v>14646.1</v>
      </c>
      <c r="M347" s="43">
        <f>SUM(M345:M346)</f>
        <v>1665</v>
      </c>
      <c r="N347" s="43">
        <f>SUM(N345:N346)</f>
        <v>708886.6</v>
      </c>
      <c r="O347" s="43">
        <f>SUM(O345:O346)</f>
        <v>283445.19999999995</v>
      </c>
      <c r="P347" s="43">
        <f t="shared" si="158"/>
        <v>417003.90000000008</v>
      </c>
      <c r="Q347" s="43">
        <f t="shared" si="158"/>
        <v>76962.599999999991</v>
      </c>
      <c r="R347" s="43">
        <f t="shared" si="158"/>
        <v>876658.79999999993</v>
      </c>
      <c r="S347" s="43">
        <f t="shared" si="158"/>
        <v>516068.39999999997</v>
      </c>
    </row>
    <row r="348" spans="1:19" s="34" customFormat="1" x14ac:dyDescent="0.2">
      <c r="A348" s="61"/>
      <c r="B348" s="96"/>
      <c r="C348" s="64"/>
      <c r="D348" s="63"/>
      <c r="E348" s="62"/>
      <c r="F348" s="61"/>
      <c r="G348" s="61"/>
      <c r="H348" s="63"/>
      <c r="J348" s="65"/>
      <c r="K348" s="65"/>
      <c r="L348" s="65"/>
      <c r="M348" s="65"/>
      <c r="N348" s="65"/>
      <c r="O348" s="65"/>
      <c r="P348" s="65"/>
      <c r="Q348" s="65"/>
      <c r="R348" s="65"/>
      <c r="S348" s="65"/>
    </row>
    <row r="349" spans="1:19" s="34" customFormat="1" x14ac:dyDescent="0.2">
      <c r="B349" s="96"/>
      <c r="C349" s="64"/>
      <c r="D349" s="63"/>
      <c r="E349" s="62"/>
      <c r="F349" s="61"/>
      <c r="G349" s="61"/>
      <c r="H349" s="63"/>
      <c r="J349" s="66"/>
      <c r="K349" s="66"/>
      <c r="L349" s="66"/>
      <c r="M349" s="66"/>
      <c r="N349" s="66"/>
      <c r="O349" s="66"/>
      <c r="P349" s="66"/>
      <c r="Q349" s="66"/>
      <c r="R349" s="66"/>
      <c r="S349" s="66"/>
    </row>
    <row r="350" spans="1:19" s="34" customFormat="1" x14ac:dyDescent="0.2">
      <c r="B350" s="96"/>
      <c r="C350" s="64"/>
      <c r="D350" s="63"/>
      <c r="E350" s="62"/>
      <c r="F350" s="61"/>
      <c r="G350" s="61"/>
      <c r="H350" s="63"/>
      <c r="J350" s="66"/>
      <c r="K350" s="66"/>
      <c r="L350" s="66"/>
      <c r="M350" s="66"/>
      <c r="N350" s="66"/>
      <c r="O350" s="66"/>
      <c r="P350" s="66"/>
      <c r="Q350" s="66"/>
      <c r="R350" s="66"/>
      <c r="S350" s="66"/>
    </row>
    <row r="351" spans="1:19" s="34" customFormat="1" x14ac:dyDescent="0.2">
      <c r="A351" s="61"/>
      <c r="B351" s="96"/>
      <c r="C351" s="64"/>
      <c r="D351" s="63"/>
      <c r="E351" s="62"/>
      <c r="F351" s="61"/>
      <c r="G351" s="61"/>
      <c r="H351" s="63"/>
      <c r="J351" s="66"/>
      <c r="K351" s="66"/>
      <c r="L351" s="66"/>
      <c r="M351" s="66"/>
      <c r="N351" s="66"/>
      <c r="O351" s="66"/>
      <c r="P351" s="66"/>
      <c r="Q351" s="66"/>
      <c r="R351" s="66"/>
      <c r="S351" s="66"/>
    </row>
    <row r="352" spans="1:19" s="34" customFormat="1" x14ac:dyDescent="0.2">
      <c r="A352" s="61"/>
      <c r="B352" s="96"/>
      <c r="C352" s="64"/>
      <c r="D352" s="63"/>
      <c r="E352" s="62"/>
      <c r="F352" s="61"/>
      <c r="G352" s="61"/>
      <c r="H352" s="63"/>
      <c r="J352" s="66"/>
      <c r="K352" s="66"/>
      <c r="L352" s="66"/>
      <c r="M352" s="66"/>
      <c r="N352" s="66"/>
      <c r="O352" s="66"/>
      <c r="P352" s="66"/>
      <c r="Q352" s="66"/>
      <c r="R352" s="66"/>
      <c r="S352" s="66"/>
    </row>
    <row r="353" spans="1:19" s="34" customFormat="1" x14ac:dyDescent="0.2">
      <c r="A353" s="61"/>
      <c r="B353" s="96"/>
      <c r="C353" s="64"/>
      <c r="D353" s="63"/>
      <c r="E353" s="62"/>
      <c r="F353" s="61"/>
      <c r="G353" s="61"/>
      <c r="H353" s="63"/>
      <c r="J353" s="66"/>
      <c r="K353" s="66"/>
      <c r="L353" s="66"/>
      <c r="M353" s="66"/>
      <c r="N353" s="66"/>
      <c r="O353" s="66"/>
      <c r="P353" s="66"/>
      <c r="Q353" s="66"/>
      <c r="R353" s="66"/>
      <c r="S353" s="66"/>
    </row>
    <row r="354" spans="1:19" s="34" customFormat="1" x14ac:dyDescent="0.2">
      <c r="A354" s="61"/>
      <c r="B354" s="96"/>
      <c r="C354" s="64"/>
      <c r="D354" s="63"/>
      <c r="E354" s="62"/>
      <c r="F354" s="61"/>
      <c r="G354" s="61"/>
      <c r="H354" s="63"/>
      <c r="J354" s="66"/>
      <c r="K354" s="66"/>
      <c r="L354" s="66"/>
      <c r="M354" s="66"/>
      <c r="N354" s="66"/>
      <c r="O354" s="66"/>
      <c r="P354" s="66"/>
      <c r="Q354" s="66"/>
      <c r="R354" s="66"/>
      <c r="S354" s="66"/>
    </row>
    <row r="355" spans="1:19" s="34" customFormat="1" x14ac:dyDescent="0.2">
      <c r="A355" s="61"/>
      <c r="B355" s="96"/>
      <c r="C355" s="64"/>
      <c r="D355" s="63"/>
      <c r="E355" s="62"/>
      <c r="F355" s="61"/>
      <c r="G355" s="61"/>
      <c r="H355" s="63"/>
      <c r="J355" s="66"/>
      <c r="K355" s="66"/>
      <c r="L355" s="66"/>
      <c r="M355" s="66"/>
      <c r="N355" s="66"/>
      <c r="O355" s="66"/>
      <c r="P355" s="66"/>
      <c r="Q355" s="66"/>
      <c r="R355" s="66"/>
      <c r="S355" s="66"/>
    </row>
    <row r="356" spans="1:19" s="34" customFormat="1" x14ac:dyDescent="0.2">
      <c r="A356" s="61"/>
      <c r="B356" s="96"/>
      <c r="C356" s="64"/>
      <c r="D356" s="63"/>
      <c r="E356" s="62"/>
      <c r="F356" s="61"/>
      <c r="G356" s="61"/>
      <c r="H356" s="63"/>
      <c r="J356" s="66"/>
      <c r="K356" s="66"/>
      <c r="L356" s="66"/>
      <c r="M356" s="66"/>
      <c r="N356" s="66"/>
      <c r="O356" s="66"/>
      <c r="P356" s="66"/>
      <c r="Q356" s="66"/>
      <c r="R356" s="66"/>
      <c r="S356" s="66"/>
    </row>
    <row r="357" spans="1:19" s="34" customFormat="1" x14ac:dyDescent="0.2">
      <c r="A357" s="61"/>
      <c r="B357" s="96"/>
      <c r="C357" s="64"/>
      <c r="D357" s="63"/>
      <c r="E357" s="62"/>
      <c r="F357" s="61"/>
      <c r="G357" s="61"/>
      <c r="H357" s="63"/>
      <c r="J357" s="66"/>
      <c r="K357" s="66"/>
      <c r="L357" s="66"/>
      <c r="M357" s="66"/>
      <c r="N357" s="66"/>
      <c r="O357" s="66"/>
      <c r="P357" s="66"/>
      <c r="Q357" s="66"/>
      <c r="R357" s="66"/>
      <c r="S357" s="66"/>
    </row>
    <row r="358" spans="1:19" s="34" customFormat="1" x14ac:dyDescent="0.2">
      <c r="A358" s="61"/>
      <c r="B358" s="96"/>
      <c r="C358" s="64"/>
      <c r="D358" s="63"/>
      <c r="E358" s="62"/>
      <c r="F358" s="61"/>
      <c r="G358" s="61"/>
      <c r="H358" s="63"/>
      <c r="J358" s="66"/>
      <c r="K358" s="66"/>
      <c r="L358" s="66"/>
      <c r="M358" s="66"/>
      <c r="N358" s="66"/>
      <c r="O358" s="66"/>
      <c r="P358" s="66"/>
      <c r="Q358" s="66"/>
      <c r="R358" s="66"/>
      <c r="S358" s="66"/>
    </row>
    <row r="359" spans="1:19" s="34" customFormat="1" x14ac:dyDescent="0.2">
      <c r="A359" s="61"/>
      <c r="B359" s="96"/>
      <c r="C359" s="64"/>
      <c r="D359" s="63"/>
      <c r="E359" s="62"/>
      <c r="F359" s="61"/>
      <c r="G359" s="61"/>
      <c r="H359" s="63"/>
      <c r="J359" s="66"/>
      <c r="K359" s="66"/>
      <c r="L359" s="66"/>
      <c r="M359" s="66"/>
      <c r="N359" s="66"/>
      <c r="O359" s="66"/>
      <c r="P359" s="66"/>
      <c r="Q359" s="66"/>
      <c r="R359" s="66"/>
      <c r="S359" s="66"/>
    </row>
    <row r="360" spans="1:19" s="34" customFormat="1" x14ac:dyDescent="0.2">
      <c r="A360" s="61"/>
      <c r="B360" s="96"/>
      <c r="C360" s="64"/>
      <c r="D360" s="63"/>
      <c r="E360" s="62"/>
      <c r="F360" s="61"/>
      <c r="G360" s="61"/>
      <c r="H360" s="63"/>
      <c r="J360" s="66"/>
      <c r="K360" s="66"/>
      <c r="L360" s="66"/>
      <c r="M360" s="66"/>
      <c r="N360" s="66"/>
      <c r="O360" s="66"/>
      <c r="P360" s="66"/>
      <c r="Q360" s="66"/>
      <c r="R360" s="66"/>
      <c r="S360" s="66"/>
    </row>
    <row r="361" spans="1:19" s="34" customFormat="1" x14ac:dyDescent="0.2">
      <c r="A361" s="61"/>
      <c r="B361" s="96"/>
      <c r="C361" s="64"/>
      <c r="D361" s="63"/>
      <c r="E361" s="62"/>
      <c r="F361" s="61"/>
      <c r="G361" s="61"/>
      <c r="H361" s="63"/>
      <c r="J361" s="66"/>
      <c r="K361" s="66"/>
      <c r="L361" s="66"/>
      <c r="M361" s="66"/>
      <c r="N361" s="66"/>
      <c r="O361" s="66"/>
      <c r="P361" s="66"/>
      <c r="Q361" s="66"/>
      <c r="R361" s="66"/>
      <c r="S361" s="66"/>
    </row>
    <row r="362" spans="1:19" s="34" customFormat="1" x14ac:dyDescent="0.2">
      <c r="A362" s="61"/>
      <c r="B362" s="96"/>
      <c r="C362" s="64"/>
      <c r="D362" s="63"/>
      <c r="E362" s="62"/>
      <c r="F362" s="61"/>
      <c r="G362" s="61"/>
      <c r="H362" s="63"/>
      <c r="J362" s="66"/>
      <c r="K362" s="66"/>
      <c r="L362" s="66"/>
      <c r="M362" s="66"/>
      <c r="N362" s="66"/>
      <c r="O362" s="66"/>
      <c r="P362" s="66"/>
      <c r="Q362" s="66"/>
      <c r="R362" s="66"/>
      <c r="S362" s="66"/>
    </row>
    <row r="363" spans="1:19" s="34" customFormat="1" x14ac:dyDescent="0.2">
      <c r="A363" s="61"/>
      <c r="B363" s="96"/>
      <c r="C363" s="64"/>
      <c r="D363" s="63"/>
      <c r="E363" s="62"/>
      <c r="F363" s="61"/>
      <c r="G363" s="61"/>
      <c r="H363" s="63"/>
      <c r="J363" s="66"/>
      <c r="K363" s="66"/>
      <c r="L363" s="66"/>
      <c r="M363" s="66"/>
      <c r="N363" s="66"/>
      <c r="O363" s="66"/>
      <c r="P363" s="66"/>
      <c r="Q363" s="66"/>
      <c r="R363" s="66"/>
      <c r="S363" s="66"/>
    </row>
    <row r="364" spans="1:19" s="34" customFormat="1" x14ac:dyDescent="0.2">
      <c r="A364" s="61"/>
      <c r="B364" s="96"/>
      <c r="C364" s="64"/>
      <c r="D364" s="63"/>
      <c r="E364" s="62"/>
      <c r="F364" s="61"/>
      <c r="G364" s="61"/>
      <c r="H364" s="63"/>
      <c r="J364" s="66"/>
      <c r="K364" s="66"/>
      <c r="L364" s="66"/>
      <c r="M364" s="66"/>
      <c r="N364" s="66"/>
      <c r="O364" s="66"/>
      <c r="P364" s="66"/>
      <c r="Q364" s="66"/>
      <c r="R364" s="66"/>
      <c r="S364" s="66"/>
    </row>
    <row r="365" spans="1:19" s="34" customFormat="1" x14ac:dyDescent="0.2">
      <c r="A365" s="61"/>
      <c r="B365" s="96"/>
      <c r="C365" s="64"/>
      <c r="D365" s="63"/>
      <c r="E365" s="62"/>
      <c r="F365" s="61"/>
      <c r="G365" s="61"/>
      <c r="H365" s="63"/>
      <c r="J365" s="66"/>
      <c r="K365" s="66"/>
      <c r="L365" s="66"/>
      <c r="M365" s="66"/>
      <c r="N365" s="66"/>
      <c r="O365" s="66"/>
      <c r="P365" s="66"/>
      <c r="Q365" s="66"/>
      <c r="R365" s="66"/>
      <c r="S365" s="66"/>
    </row>
    <row r="366" spans="1:19" s="34" customFormat="1" x14ac:dyDescent="0.2">
      <c r="A366" s="61"/>
      <c r="B366" s="96"/>
      <c r="C366" s="64"/>
      <c r="D366" s="63"/>
      <c r="E366" s="62"/>
      <c r="F366" s="61"/>
      <c r="G366" s="61"/>
      <c r="H366" s="63"/>
      <c r="J366" s="66"/>
      <c r="K366" s="66"/>
      <c r="L366" s="66"/>
      <c r="M366" s="66"/>
      <c r="N366" s="66"/>
      <c r="O366" s="66"/>
      <c r="P366" s="66"/>
      <c r="Q366" s="66"/>
      <c r="R366" s="66"/>
      <c r="S366" s="66"/>
    </row>
    <row r="367" spans="1:19" s="34" customFormat="1" x14ac:dyDescent="0.2">
      <c r="A367" s="61"/>
      <c r="B367" s="96"/>
      <c r="C367" s="64"/>
      <c r="D367" s="63"/>
      <c r="E367" s="62"/>
      <c r="F367" s="61"/>
      <c r="G367" s="61"/>
      <c r="H367" s="63"/>
      <c r="J367" s="66"/>
      <c r="K367" s="66"/>
      <c r="L367" s="66"/>
      <c r="M367" s="66"/>
      <c r="N367" s="66"/>
      <c r="O367" s="66"/>
      <c r="P367" s="66"/>
      <c r="Q367" s="66"/>
      <c r="R367" s="66"/>
      <c r="S367" s="66"/>
    </row>
    <row r="368" spans="1:19" s="34" customFormat="1" x14ac:dyDescent="0.2">
      <c r="A368" s="61"/>
      <c r="B368" s="96"/>
      <c r="C368" s="64"/>
      <c r="D368" s="63"/>
      <c r="E368" s="62"/>
      <c r="F368" s="61"/>
      <c r="G368" s="61"/>
      <c r="H368" s="63"/>
      <c r="J368" s="66"/>
      <c r="K368" s="66"/>
      <c r="L368" s="66"/>
      <c r="M368" s="66"/>
      <c r="N368" s="66"/>
      <c r="O368" s="66"/>
      <c r="P368" s="66"/>
      <c r="Q368" s="66"/>
      <c r="R368" s="66"/>
      <c r="S368" s="66"/>
    </row>
    <row r="369" spans="1:19" s="34" customFormat="1" x14ac:dyDescent="0.2">
      <c r="A369" s="61"/>
      <c r="B369" s="96"/>
      <c r="C369" s="64"/>
      <c r="D369" s="63"/>
      <c r="E369" s="62"/>
      <c r="F369" s="61"/>
      <c r="G369" s="61"/>
      <c r="H369" s="63"/>
      <c r="J369" s="66"/>
      <c r="K369" s="66"/>
      <c r="L369" s="66"/>
      <c r="M369" s="66"/>
      <c r="N369" s="66"/>
      <c r="O369" s="66"/>
      <c r="P369" s="66"/>
      <c r="Q369" s="66"/>
      <c r="R369" s="66"/>
      <c r="S369" s="66"/>
    </row>
    <row r="370" spans="1:19" s="34" customFormat="1" x14ac:dyDescent="0.2">
      <c r="A370" s="61"/>
      <c r="B370" s="96"/>
      <c r="C370" s="64"/>
      <c r="D370" s="63"/>
      <c r="E370" s="62"/>
      <c r="F370" s="61"/>
      <c r="G370" s="61"/>
      <c r="H370" s="63"/>
      <c r="J370" s="66"/>
      <c r="K370" s="66"/>
      <c r="L370" s="66"/>
      <c r="M370" s="66"/>
      <c r="N370" s="66"/>
      <c r="O370" s="66"/>
      <c r="P370" s="66"/>
      <c r="Q370" s="66"/>
      <c r="R370" s="66"/>
      <c r="S370" s="66"/>
    </row>
    <row r="371" spans="1:19" s="34" customFormat="1" x14ac:dyDescent="0.2">
      <c r="A371" s="61"/>
      <c r="B371" s="96"/>
      <c r="C371" s="64"/>
      <c r="D371" s="63"/>
      <c r="E371" s="62"/>
      <c r="F371" s="61"/>
      <c r="G371" s="61"/>
      <c r="H371" s="63"/>
      <c r="J371" s="66"/>
      <c r="K371" s="66"/>
      <c r="L371" s="66"/>
      <c r="M371" s="66"/>
      <c r="N371" s="66"/>
      <c r="O371" s="66"/>
      <c r="P371" s="66"/>
      <c r="Q371" s="66"/>
      <c r="R371" s="66"/>
      <c r="S371" s="66"/>
    </row>
    <row r="372" spans="1:19" s="34" customFormat="1" x14ac:dyDescent="0.2">
      <c r="A372" s="61"/>
      <c r="B372" s="96"/>
      <c r="C372" s="64"/>
      <c r="D372" s="63"/>
      <c r="E372" s="62"/>
      <c r="F372" s="61"/>
      <c r="G372" s="61"/>
      <c r="H372" s="63"/>
      <c r="J372" s="66"/>
      <c r="K372" s="66"/>
      <c r="L372" s="66"/>
      <c r="M372" s="66"/>
      <c r="N372" s="66"/>
      <c r="O372" s="66"/>
      <c r="P372" s="66"/>
      <c r="Q372" s="66"/>
      <c r="R372" s="66"/>
      <c r="S372" s="66"/>
    </row>
    <row r="373" spans="1:19" s="34" customFormat="1" x14ac:dyDescent="0.2">
      <c r="A373" s="61"/>
      <c r="B373" s="96"/>
      <c r="C373" s="64"/>
      <c r="D373" s="63"/>
      <c r="E373" s="62"/>
      <c r="F373" s="61"/>
      <c r="G373" s="61"/>
      <c r="H373" s="63"/>
      <c r="J373" s="66"/>
      <c r="K373" s="66"/>
      <c r="L373" s="66"/>
      <c r="M373" s="66"/>
      <c r="N373" s="66"/>
      <c r="O373" s="66"/>
      <c r="P373" s="66"/>
      <c r="Q373" s="66"/>
      <c r="R373" s="66"/>
      <c r="S373" s="66"/>
    </row>
    <row r="374" spans="1:19" s="34" customFormat="1" x14ac:dyDescent="0.2">
      <c r="A374" s="61"/>
      <c r="B374" s="96"/>
      <c r="C374" s="64"/>
      <c r="D374" s="63"/>
      <c r="E374" s="62"/>
      <c r="F374" s="61"/>
      <c r="G374" s="61"/>
      <c r="H374" s="63"/>
      <c r="J374" s="66"/>
      <c r="K374" s="66"/>
      <c r="L374" s="66"/>
      <c r="M374" s="66"/>
      <c r="N374" s="66"/>
      <c r="O374" s="66"/>
      <c r="P374" s="66"/>
      <c r="Q374" s="66"/>
      <c r="R374" s="66"/>
      <c r="S374" s="66"/>
    </row>
    <row r="375" spans="1:19" s="34" customFormat="1" x14ac:dyDescent="0.2">
      <c r="A375" s="61"/>
      <c r="B375" s="96"/>
      <c r="C375" s="64"/>
      <c r="D375" s="63"/>
      <c r="E375" s="62"/>
      <c r="F375" s="61"/>
      <c r="G375" s="61"/>
      <c r="H375" s="63"/>
      <c r="J375" s="66"/>
      <c r="K375" s="66"/>
      <c r="L375" s="66"/>
      <c r="M375" s="66"/>
      <c r="N375" s="66"/>
      <c r="O375" s="66"/>
      <c r="P375" s="66"/>
      <c r="Q375" s="66"/>
      <c r="R375" s="66"/>
      <c r="S375" s="66"/>
    </row>
    <row r="376" spans="1:19" s="34" customFormat="1" x14ac:dyDescent="0.2">
      <c r="A376" s="61"/>
      <c r="B376" s="96"/>
      <c r="C376" s="64"/>
      <c r="D376" s="63"/>
      <c r="E376" s="62"/>
      <c r="F376" s="61"/>
      <c r="G376" s="61"/>
      <c r="H376" s="63"/>
      <c r="J376" s="66"/>
      <c r="K376" s="66"/>
      <c r="L376" s="66"/>
      <c r="M376" s="66"/>
      <c r="N376" s="66"/>
      <c r="O376" s="66"/>
      <c r="P376" s="66"/>
      <c r="Q376" s="66"/>
      <c r="R376" s="66"/>
      <c r="S376" s="66"/>
    </row>
    <row r="377" spans="1:19" s="34" customFormat="1" x14ac:dyDescent="0.2">
      <c r="A377" s="61"/>
      <c r="B377" s="96"/>
      <c r="C377" s="64"/>
      <c r="D377" s="63"/>
      <c r="E377" s="62"/>
      <c r="F377" s="61"/>
      <c r="G377" s="61"/>
      <c r="H377" s="63"/>
      <c r="J377" s="66"/>
      <c r="K377" s="66"/>
      <c r="L377" s="66"/>
      <c r="M377" s="66"/>
      <c r="N377" s="66"/>
      <c r="O377" s="66"/>
      <c r="P377" s="66"/>
      <c r="Q377" s="66"/>
      <c r="R377" s="66"/>
      <c r="S377" s="66"/>
    </row>
    <row r="378" spans="1:19" s="34" customFormat="1" x14ac:dyDescent="0.2">
      <c r="A378" s="61"/>
      <c r="B378" s="96"/>
      <c r="C378" s="64"/>
      <c r="D378" s="63"/>
      <c r="E378" s="62"/>
      <c r="F378" s="61"/>
      <c r="G378" s="61"/>
      <c r="H378" s="63"/>
      <c r="J378" s="66"/>
      <c r="K378" s="66"/>
      <c r="L378" s="66"/>
      <c r="M378" s="66"/>
      <c r="N378" s="66"/>
      <c r="O378" s="66"/>
      <c r="P378" s="66"/>
      <c r="Q378" s="66"/>
      <c r="R378" s="66"/>
      <c r="S378" s="66"/>
    </row>
    <row r="379" spans="1:19" s="34" customFormat="1" x14ac:dyDescent="0.2">
      <c r="A379" s="61"/>
      <c r="B379" s="96"/>
      <c r="C379" s="64"/>
      <c r="D379" s="63"/>
      <c r="E379" s="62"/>
      <c r="F379" s="61"/>
      <c r="G379" s="61"/>
      <c r="H379" s="63"/>
      <c r="J379" s="66"/>
      <c r="K379" s="66"/>
      <c r="L379" s="66"/>
      <c r="M379" s="66"/>
      <c r="N379" s="66"/>
      <c r="O379" s="66"/>
      <c r="P379" s="66"/>
      <c r="Q379" s="66"/>
      <c r="R379" s="66"/>
      <c r="S379" s="66"/>
    </row>
    <row r="380" spans="1:19" s="34" customFormat="1" x14ac:dyDescent="0.2">
      <c r="A380" s="61"/>
      <c r="B380" s="96"/>
      <c r="C380" s="64"/>
      <c r="D380" s="63"/>
      <c r="E380" s="62"/>
      <c r="F380" s="61"/>
      <c r="G380" s="61"/>
      <c r="H380" s="63"/>
      <c r="J380" s="66"/>
      <c r="K380" s="66"/>
      <c r="L380" s="66"/>
      <c r="M380" s="66"/>
      <c r="N380" s="66"/>
      <c r="O380" s="66"/>
      <c r="P380" s="66"/>
      <c r="Q380" s="66"/>
      <c r="R380" s="66"/>
      <c r="S380" s="66"/>
    </row>
    <row r="381" spans="1:19" s="34" customFormat="1" x14ac:dyDescent="0.2">
      <c r="A381" s="61"/>
      <c r="B381" s="96"/>
      <c r="C381" s="64"/>
      <c r="D381" s="63"/>
      <c r="E381" s="62"/>
      <c r="F381" s="61"/>
      <c r="G381" s="61"/>
      <c r="H381" s="63"/>
      <c r="J381" s="66"/>
      <c r="K381" s="66"/>
      <c r="L381" s="66"/>
      <c r="M381" s="66"/>
      <c r="N381" s="66"/>
      <c r="O381" s="66"/>
      <c r="P381" s="66"/>
      <c r="Q381" s="66"/>
      <c r="R381" s="66"/>
      <c r="S381" s="66"/>
    </row>
    <row r="382" spans="1:19" s="34" customFormat="1" x14ac:dyDescent="0.2">
      <c r="A382" s="61"/>
      <c r="B382" s="96"/>
      <c r="C382" s="64"/>
      <c r="D382" s="63"/>
      <c r="E382" s="62"/>
      <c r="F382" s="61"/>
      <c r="G382" s="61"/>
      <c r="H382" s="63"/>
      <c r="J382" s="66"/>
      <c r="K382" s="66"/>
      <c r="L382" s="66"/>
      <c r="M382" s="66"/>
      <c r="N382" s="66"/>
      <c r="O382" s="66"/>
      <c r="P382" s="66"/>
      <c r="Q382" s="66"/>
      <c r="R382" s="66"/>
      <c r="S382" s="66"/>
    </row>
    <row r="383" spans="1:19" s="34" customFormat="1" x14ac:dyDescent="0.2">
      <c r="A383" s="61"/>
      <c r="B383" s="96"/>
      <c r="C383" s="64"/>
      <c r="D383" s="63"/>
      <c r="E383" s="62"/>
      <c r="F383" s="61"/>
      <c r="G383" s="61"/>
      <c r="H383" s="63"/>
      <c r="J383" s="66"/>
      <c r="K383" s="66"/>
      <c r="L383" s="66"/>
      <c r="M383" s="66"/>
      <c r="N383" s="66"/>
      <c r="O383" s="66"/>
      <c r="P383" s="66"/>
      <c r="Q383" s="66"/>
      <c r="R383" s="66"/>
      <c r="S383" s="66"/>
    </row>
    <row r="384" spans="1:19" s="34" customFormat="1" x14ac:dyDescent="0.2">
      <c r="A384" s="61"/>
      <c r="B384" s="96"/>
      <c r="C384" s="64"/>
      <c r="D384" s="63"/>
      <c r="E384" s="62"/>
      <c r="F384" s="61"/>
      <c r="G384" s="61"/>
      <c r="H384" s="63"/>
      <c r="J384" s="66"/>
      <c r="K384" s="66"/>
      <c r="L384" s="66"/>
      <c r="M384" s="66"/>
      <c r="N384" s="66"/>
      <c r="O384" s="66"/>
      <c r="P384" s="66"/>
      <c r="Q384" s="66"/>
      <c r="R384" s="66"/>
      <c r="S384" s="66"/>
    </row>
  </sheetData>
  <autoFilter ref="A14:R348"/>
  <mergeCells count="12">
    <mergeCell ref="P13:Q13"/>
    <mergeCell ref="R13:S13"/>
    <mergeCell ref="J12:M12"/>
    <mergeCell ref="N12:S12"/>
    <mergeCell ref="L13:M13"/>
    <mergeCell ref="N13:O13"/>
    <mergeCell ref="A10:S10"/>
    <mergeCell ref="A12:A14"/>
    <mergeCell ref="C12:D14"/>
    <mergeCell ref="E12:H14"/>
    <mergeCell ref="I12:I14"/>
    <mergeCell ref="J13:K13"/>
  </mergeCells>
  <conditionalFormatting sqref="A142">
    <cfRule type="colorScale" priority="4">
      <colorScale>
        <cfvo type="min"/>
        <cfvo type="max"/>
        <color rgb="FFFCFCFF"/>
        <color rgb="FF63BE7B"/>
      </colorScale>
    </cfRule>
  </conditionalFormatting>
  <conditionalFormatting sqref="A170">
    <cfRule type="colorScale" priority="3">
      <colorScale>
        <cfvo type="min"/>
        <cfvo type="max"/>
        <color rgb="FFFCFCFF"/>
        <color rgb="FF63BE7B"/>
      </colorScale>
    </cfRule>
  </conditionalFormatting>
  <conditionalFormatting sqref="A196">
    <cfRule type="colorScale" priority="2">
      <colorScale>
        <cfvo type="min"/>
        <cfvo type="max"/>
        <color rgb="FFFCFCFF"/>
        <color rgb="FF63BE7B"/>
      </colorScale>
    </cfRule>
  </conditionalFormatting>
  <conditionalFormatting sqref="A273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8" right="0.17" top="0.86614173228346458" bottom="0.19685039370078741" header="0.55118110236220474" footer="0.19685039370078741"/>
  <pageSetup paperSize="9" scale="54" fitToHeight="25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464"/>
  <sheetViews>
    <sheetView topLeftCell="A5" zoomScale="75" zoomScaleNormal="75" workbookViewId="0">
      <pane xSplit="9" ySplit="10" topLeftCell="J261" activePane="bottomRight" state="frozen"/>
      <selection activeCell="A5" sqref="A5"/>
      <selection pane="topRight" activeCell="J5" sqref="J5"/>
      <selection pane="bottomLeft" activeCell="A15" sqref="A15"/>
      <selection pane="bottomRight" activeCell="A266" sqref="A266:IV266"/>
    </sheetView>
  </sheetViews>
  <sheetFormatPr defaultRowHeight="18.75" outlineLevelCol="1" x14ac:dyDescent="0.2"/>
  <cols>
    <col min="1" max="1" width="66.28515625" style="32" customWidth="1"/>
    <col min="2" max="2" width="11.7109375" style="91" customWidth="1"/>
    <col min="3" max="3" width="6.42578125" style="26" customWidth="1"/>
    <col min="4" max="4" width="5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9.5703125" style="19" customWidth="1"/>
    <col min="10" max="11" width="16.140625" style="67" customWidth="1" outlineLevel="1"/>
    <col min="12" max="13" width="16.140625" style="373" customWidth="1" outlineLevel="1"/>
    <col min="14" max="19" width="16.140625" style="67" customWidth="1"/>
    <col min="20" max="16384" width="9.140625" style="19"/>
  </cols>
  <sheetData>
    <row r="1" spans="1:19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L1" s="362"/>
      <c r="M1" s="362"/>
      <c r="P1" s="20"/>
      <c r="Q1" s="20"/>
      <c r="R1" s="20"/>
      <c r="S1" s="20" t="s">
        <v>3</v>
      </c>
    </row>
    <row r="2" spans="1:19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L2" s="362"/>
      <c r="M2" s="362"/>
      <c r="P2" s="20"/>
      <c r="Q2" s="20"/>
      <c r="R2" s="20"/>
      <c r="S2" s="20" t="s">
        <v>4</v>
      </c>
    </row>
    <row r="3" spans="1:19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L3" s="362"/>
      <c r="M3" s="362"/>
      <c r="P3" s="20"/>
      <c r="Q3" s="20"/>
      <c r="R3" s="20"/>
      <c r="S3" s="20" t="s">
        <v>1</v>
      </c>
    </row>
    <row r="4" spans="1:19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L4" s="362"/>
      <c r="M4" s="362"/>
      <c r="P4" s="20"/>
      <c r="Q4" s="20"/>
      <c r="R4" s="20"/>
      <c r="S4" s="20" t="s">
        <v>2</v>
      </c>
    </row>
    <row r="5" spans="1:19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L5" s="362"/>
      <c r="M5" s="362"/>
      <c r="P5" s="15"/>
      <c r="Q5" s="15"/>
      <c r="R5" s="15"/>
      <c r="S5" s="15" t="s">
        <v>714</v>
      </c>
    </row>
    <row r="6" spans="1:19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L6" s="362"/>
      <c r="M6" s="362"/>
      <c r="P6" s="20"/>
      <c r="Q6" s="20"/>
      <c r="R6" s="20"/>
      <c r="S6" s="20" t="s">
        <v>60</v>
      </c>
    </row>
    <row r="7" spans="1:19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363"/>
      <c r="M7" s="363"/>
      <c r="N7" s="20"/>
      <c r="O7" s="20"/>
      <c r="P7" s="20"/>
      <c r="Q7" s="20"/>
      <c r="R7" s="20"/>
      <c r="S7" s="20"/>
    </row>
    <row r="8" spans="1:19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363"/>
      <c r="M8" s="363"/>
      <c r="N8" s="20"/>
      <c r="O8" s="20"/>
      <c r="P8" s="20"/>
      <c r="Q8" s="20"/>
      <c r="R8" s="20"/>
      <c r="S8" s="20"/>
    </row>
    <row r="9" spans="1:19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64"/>
      <c r="M9" s="364"/>
      <c r="N9" s="31"/>
      <c r="O9" s="31"/>
      <c r="P9" s="31"/>
      <c r="Q9" s="31"/>
      <c r="R9" s="31"/>
      <c r="S9" s="31"/>
    </row>
    <row r="10" spans="1:19" ht="49.5" customHeight="1" x14ac:dyDescent="0.2">
      <c r="A10" s="453" t="s">
        <v>537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</row>
    <row r="11" spans="1:19" ht="5.25" customHeight="1" x14ac:dyDescent="0.2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65"/>
      <c r="M11" s="365"/>
      <c r="N11" s="319"/>
      <c r="O11" s="319"/>
      <c r="P11" s="319"/>
      <c r="Q11" s="319"/>
      <c r="R11" s="319"/>
      <c r="S11" s="319"/>
    </row>
    <row r="12" spans="1:19" ht="33.75" customHeight="1" x14ac:dyDescent="0.2">
      <c r="A12" s="450" t="s">
        <v>48</v>
      </c>
      <c r="B12" s="454" t="s">
        <v>129</v>
      </c>
      <c r="C12" s="450" t="s">
        <v>130</v>
      </c>
      <c r="D12" s="450"/>
      <c r="E12" s="452" t="s">
        <v>124</v>
      </c>
      <c r="F12" s="452"/>
      <c r="G12" s="452"/>
      <c r="H12" s="452"/>
      <c r="I12" s="450" t="s">
        <v>125</v>
      </c>
      <c r="J12" s="446" t="s">
        <v>651</v>
      </c>
      <c r="K12" s="447"/>
      <c r="L12" s="447"/>
      <c r="M12" s="448"/>
      <c r="N12" s="431" t="s">
        <v>8</v>
      </c>
      <c r="O12" s="432"/>
      <c r="P12" s="432"/>
      <c r="Q12" s="432"/>
      <c r="R12" s="432"/>
      <c r="S12" s="433"/>
    </row>
    <row r="13" spans="1:19" s="33" customFormat="1" ht="38.25" customHeight="1" x14ac:dyDescent="0.2">
      <c r="A13" s="450"/>
      <c r="B13" s="454"/>
      <c r="C13" s="450"/>
      <c r="D13" s="450"/>
      <c r="E13" s="452"/>
      <c r="F13" s="452"/>
      <c r="G13" s="452"/>
      <c r="H13" s="452"/>
      <c r="I13" s="450"/>
      <c r="J13" s="444" t="s">
        <v>652</v>
      </c>
      <c r="K13" s="445"/>
      <c r="L13" s="442" t="s">
        <v>653</v>
      </c>
      <c r="M13" s="443"/>
      <c r="N13" s="444" t="s">
        <v>345</v>
      </c>
      <c r="O13" s="445"/>
      <c r="P13" s="444" t="s">
        <v>410</v>
      </c>
      <c r="Q13" s="445"/>
      <c r="R13" s="444" t="s">
        <v>529</v>
      </c>
      <c r="S13" s="445"/>
    </row>
    <row r="14" spans="1:19" s="33" customFormat="1" ht="68.25" customHeight="1" x14ac:dyDescent="0.2">
      <c r="A14" s="450"/>
      <c r="B14" s="454"/>
      <c r="C14" s="450"/>
      <c r="D14" s="450"/>
      <c r="E14" s="452"/>
      <c r="F14" s="452"/>
      <c r="G14" s="452"/>
      <c r="H14" s="452"/>
      <c r="I14" s="450"/>
      <c r="J14" s="327" t="s">
        <v>569</v>
      </c>
      <c r="K14" s="327" t="s">
        <v>575</v>
      </c>
      <c r="L14" s="352" t="s">
        <v>569</v>
      </c>
      <c r="M14" s="352" t="s">
        <v>575</v>
      </c>
      <c r="N14" s="327" t="s">
        <v>569</v>
      </c>
      <c r="O14" s="327" t="s">
        <v>575</v>
      </c>
      <c r="P14" s="327" t="s">
        <v>569</v>
      </c>
      <c r="Q14" s="327" t="s">
        <v>575</v>
      </c>
      <c r="R14" s="327" t="s">
        <v>569</v>
      </c>
      <c r="S14" s="327" t="s">
        <v>575</v>
      </c>
    </row>
    <row r="15" spans="1:19" ht="75" x14ac:dyDescent="0.2">
      <c r="A15" s="60" t="s">
        <v>128</v>
      </c>
      <c r="B15" s="56" t="s">
        <v>61</v>
      </c>
      <c r="C15" s="48"/>
      <c r="D15" s="6"/>
      <c r="E15" s="5"/>
      <c r="F15" s="17"/>
      <c r="G15" s="17"/>
      <c r="H15" s="6"/>
      <c r="I15" s="7"/>
      <c r="J15" s="43">
        <f t="shared" ref="J15:S15" si="0">J16</f>
        <v>4958.8999999999996</v>
      </c>
      <c r="K15" s="43">
        <f t="shared" si="0"/>
        <v>0</v>
      </c>
      <c r="L15" s="366">
        <f t="shared" si="0"/>
        <v>0</v>
      </c>
      <c r="M15" s="366">
        <f t="shared" si="0"/>
        <v>0</v>
      </c>
      <c r="N15" s="43">
        <f t="shared" si="0"/>
        <v>4958.8999999999996</v>
      </c>
      <c r="O15" s="43">
        <f t="shared" si="0"/>
        <v>0</v>
      </c>
      <c r="P15" s="43">
        <f t="shared" si="0"/>
        <v>5049.3</v>
      </c>
      <c r="Q15" s="43">
        <f t="shared" si="0"/>
        <v>0</v>
      </c>
      <c r="R15" s="43">
        <f t="shared" si="0"/>
        <v>5448.1</v>
      </c>
      <c r="S15" s="43">
        <f t="shared" si="0"/>
        <v>0</v>
      </c>
    </row>
    <row r="16" spans="1:19" s="34" customFormat="1" x14ac:dyDescent="0.2">
      <c r="A16" s="60" t="s">
        <v>12</v>
      </c>
      <c r="B16" s="50" t="s">
        <v>61</v>
      </c>
      <c r="C16" s="51" t="s">
        <v>13</v>
      </c>
      <c r="D16" s="39" t="s">
        <v>14</v>
      </c>
      <c r="E16" s="37"/>
      <c r="F16" s="38"/>
      <c r="G16" s="38"/>
      <c r="H16" s="39"/>
      <c r="I16" s="55"/>
      <c r="J16" s="43">
        <f t="shared" ref="J16:S16" si="1">J17+J25</f>
        <v>4958.8999999999996</v>
      </c>
      <c r="K16" s="43">
        <f t="shared" si="1"/>
        <v>0</v>
      </c>
      <c r="L16" s="366">
        <f>L17+L25</f>
        <v>0</v>
      </c>
      <c r="M16" s="366">
        <f>M17+M25</f>
        <v>0</v>
      </c>
      <c r="N16" s="43">
        <f>N17+N25</f>
        <v>4958.8999999999996</v>
      </c>
      <c r="O16" s="43">
        <f>O17+O25</f>
        <v>0</v>
      </c>
      <c r="P16" s="43">
        <f t="shared" si="1"/>
        <v>5049.3</v>
      </c>
      <c r="Q16" s="43">
        <f t="shared" si="1"/>
        <v>0</v>
      </c>
      <c r="R16" s="43">
        <f t="shared" si="1"/>
        <v>5448.1</v>
      </c>
      <c r="S16" s="43">
        <f t="shared" si="1"/>
        <v>0</v>
      </c>
    </row>
    <row r="17" spans="1:19" s="34" customFormat="1" ht="75" x14ac:dyDescent="0.2">
      <c r="A17" s="60" t="s">
        <v>15</v>
      </c>
      <c r="B17" s="56" t="s">
        <v>61</v>
      </c>
      <c r="C17" s="51" t="s">
        <v>13</v>
      </c>
      <c r="D17" s="39" t="s">
        <v>16</v>
      </c>
      <c r="E17" s="37"/>
      <c r="F17" s="38"/>
      <c r="G17" s="38"/>
      <c r="H17" s="39"/>
      <c r="I17" s="55"/>
      <c r="J17" s="43">
        <f t="shared" ref="J17:S20" si="2">J18</f>
        <v>4158.8999999999996</v>
      </c>
      <c r="K17" s="43">
        <f t="shared" si="2"/>
        <v>0</v>
      </c>
      <c r="L17" s="366">
        <f t="shared" si="2"/>
        <v>0</v>
      </c>
      <c r="M17" s="366">
        <f t="shared" si="2"/>
        <v>0</v>
      </c>
      <c r="N17" s="43">
        <f t="shared" si="2"/>
        <v>4158.8999999999996</v>
      </c>
      <c r="O17" s="43">
        <f t="shared" si="2"/>
        <v>0</v>
      </c>
      <c r="P17" s="43">
        <f t="shared" si="2"/>
        <v>4301.3</v>
      </c>
      <c r="Q17" s="43">
        <f t="shared" si="2"/>
        <v>0</v>
      </c>
      <c r="R17" s="43">
        <f t="shared" si="2"/>
        <v>4448.1000000000004</v>
      </c>
      <c r="S17" s="43">
        <f t="shared" si="2"/>
        <v>0</v>
      </c>
    </row>
    <row r="18" spans="1:19" s="34" customFormat="1" ht="37.5" x14ac:dyDescent="0.2">
      <c r="A18" s="60" t="s">
        <v>158</v>
      </c>
      <c r="B18" s="56" t="s">
        <v>61</v>
      </c>
      <c r="C18" s="51" t="s">
        <v>13</v>
      </c>
      <c r="D18" s="39" t="s">
        <v>16</v>
      </c>
      <c r="E18" s="37" t="s">
        <v>54</v>
      </c>
      <c r="F18" s="38" t="s">
        <v>51</v>
      </c>
      <c r="G18" s="38" t="s">
        <v>14</v>
      </c>
      <c r="H18" s="39" t="s">
        <v>74</v>
      </c>
      <c r="I18" s="40"/>
      <c r="J18" s="43">
        <f t="shared" si="2"/>
        <v>4158.8999999999996</v>
      </c>
      <c r="K18" s="43">
        <f t="shared" si="2"/>
        <v>0</v>
      </c>
      <c r="L18" s="366">
        <f t="shared" si="2"/>
        <v>0</v>
      </c>
      <c r="M18" s="366">
        <f t="shared" si="2"/>
        <v>0</v>
      </c>
      <c r="N18" s="43">
        <f t="shared" si="2"/>
        <v>4158.8999999999996</v>
      </c>
      <c r="O18" s="43">
        <f t="shared" si="2"/>
        <v>0</v>
      </c>
      <c r="P18" s="43">
        <f t="shared" si="2"/>
        <v>4301.3</v>
      </c>
      <c r="Q18" s="43">
        <f t="shared" si="2"/>
        <v>0</v>
      </c>
      <c r="R18" s="43">
        <f t="shared" si="2"/>
        <v>4448.1000000000004</v>
      </c>
      <c r="S18" s="43">
        <f t="shared" si="2"/>
        <v>0</v>
      </c>
    </row>
    <row r="19" spans="1:19" s="34" customFormat="1" ht="37.5" x14ac:dyDescent="0.2">
      <c r="A19" s="60" t="s">
        <v>160</v>
      </c>
      <c r="B19" s="56" t="s">
        <v>61</v>
      </c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14</v>
      </c>
      <c r="H19" s="39" t="s">
        <v>74</v>
      </c>
      <c r="I19" s="40"/>
      <c r="J19" s="43">
        <f t="shared" si="2"/>
        <v>4158.8999999999996</v>
      </c>
      <c r="K19" s="43">
        <f t="shared" si="2"/>
        <v>0</v>
      </c>
      <c r="L19" s="366">
        <f t="shared" si="2"/>
        <v>0</v>
      </c>
      <c r="M19" s="366">
        <f t="shared" si="2"/>
        <v>0</v>
      </c>
      <c r="N19" s="43">
        <f t="shared" si="2"/>
        <v>4158.8999999999996</v>
      </c>
      <c r="O19" s="43">
        <f t="shared" si="2"/>
        <v>0</v>
      </c>
      <c r="P19" s="43">
        <f t="shared" si="2"/>
        <v>4301.3</v>
      </c>
      <c r="Q19" s="43">
        <f t="shared" si="2"/>
        <v>0</v>
      </c>
      <c r="R19" s="43">
        <f t="shared" si="2"/>
        <v>4448.1000000000004</v>
      </c>
      <c r="S19" s="43">
        <f t="shared" si="2"/>
        <v>0</v>
      </c>
    </row>
    <row r="20" spans="1:19" s="34" customFormat="1" x14ac:dyDescent="0.2">
      <c r="A20" s="60" t="s">
        <v>57</v>
      </c>
      <c r="B20" s="56" t="s">
        <v>61</v>
      </c>
      <c r="C20" s="51" t="s">
        <v>13</v>
      </c>
      <c r="D20" s="39" t="s">
        <v>16</v>
      </c>
      <c r="E20" s="37" t="s">
        <v>54</v>
      </c>
      <c r="F20" s="38" t="s">
        <v>11</v>
      </c>
      <c r="G20" s="38" t="s">
        <v>13</v>
      </c>
      <c r="H20" s="39" t="s">
        <v>74</v>
      </c>
      <c r="I20" s="40"/>
      <c r="J20" s="43">
        <f t="shared" si="2"/>
        <v>4158.8999999999996</v>
      </c>
      <c r="K20" s="43">
        <f t="shared" si="2"/>
        <v>0</v>
      </c>
      <c r="L20" s="366">
        <f t="shared" si="2"/>
        <v>0</v>
      </c>
      <c r="M20" s="366">
        <f t="shared" si="2"/>
        <v>0</v>
      </c>
      <c r="N20" s="43">
        <f t="shared" si="2"/>
        <v>4158.8999999999996</v>
      </c>
      <c r="O20" s="43">
        <f t="shared" si="2"/>
        <v>0</v>
      </c>
      <c r="P20" s="43">
        <f t="shared" si="2"/>
        <v>4301.3</v>
      </c>
      <c r="Q20" s="43">
        <f t="shared" si="2"/>
        <v>0</v>
      </c>
      <c r="R20" s="43">
        <f t="shared" si="2"/>
        <v>4448.1000000000004</v>
      </c>
      <c r="S20" s="43">
        <f t="shared" si="2"/>
        <v>0</v>
      </c>
    </row>
    <row r="21" spans="1:19" s="34" customFormat="1" ht="37.5" x14ac:dyDescent="0.2">
      <c r="A21" s="4" t="s">
        <v>159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40"/>
      <c r="J21" s="18">
        <f t="shared" ref="J21:S21" si="3">J22+J23+J24</f>
        <v>4158.8999999999996</v>
      </c>
      <c r="K21" s="18">
        <f t="shared" si="3"/>
        <v>0</v>
      </c>
      <c r="L21" s="367">
        <f>L22+L23+L24</f>
        <v>0</v>
      </c>
      <c r="M21" s="367">
        <f>M22+M23+M24</f>
        <v>0</v>
      </c>
      <c r="N21" s="18">
        <f>N22+N23+N24</f>
        <v>4158.8999999999996</v>
      </c>
      <c r="O21" s="18">
        <f>O22+O23+O24</f>
        <v>0</v>
      </c>
      <c r="P21" s="18">
        <f t="shared" si="3"/>
        <v>4301.3</v>
      </c>
      <c r="Q21" s="18">
        <f t="shared" si="3"/>
        <v>0</v>
      </c>
      <c r="R21" s="18">
        <f t="shared" si="3"/>
        <v>4448.1000000000004</v>
      </c>
      <c r="S21" s="18">
        <f t="shared" si="3"/>
        <v>0</v>
      </c>
    </row>
    <row r="22" spans="1:19" ht="93.75" x14ac:dyDescent="0.2">
      <c r="A22" s="2" t="s">
        <v>334</v>
      </c>
      <c r="B22" s="57" t="s">
        <v>61</v>
      </c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100</v>
      </c>
      <c r="J22" s="18">
        <v>3402</v>
      </c>
      <c r="K22" s="18">
        <v>0</v>
      </c>
      <c r="L22" s="367">
        <v>0</v>
      </c>
      <c r="M22" s="367">
        <v>0</v>
      </c>
      <c r="N22" s="18">
        <f>J22+L22</f>
        <v>3402</v>
      </c>
      <c r="O22" s="18">
        <f>K22+M22</f>
        <v>0</v>
      </c>
      <c r="P22" s="18">
        <v>3608</v>
      </c>
      <c r="Q22" s="18">
        <v>0</v>
      </c>
      <c r="R22" s="18">
        <v>3752</v>
      </c>
      <c r="S22" s="18">
        <v>0</v>
      </c>
    </row>
    <row r="23" spans="1:19" s="34" customFormat="1" ht="37.5" x14ac:dyDescent="0.2">
      <c r="A23" s="4" t="s">
        <v>335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200</v>
      </c>
      <c r="J23" s="18">
        <v>756.4</v>
      </c>
      <c r="K23" s="18">
        <v>0</v>
      </c>
      <c r="L23" s="367">
        <v>0</v>
      </c>
      <c r="M23" s="367">
        <v>0</v>
      </c>
      <c r="N23" s="18">
        <f t="shared" ref="N23:N86" si="4">J23+L23</f>
        <v>756.4</v>
      </c>
      <c r="O23" s="18">
        <f t="shared" ref="O23:O86" si="5">K23+M23</f>
        <v>0</v>
      </c>
      <c r="P23" s="18">
        <v>693.1</v>
      </c>
      <c r="Q23" s="18">
        <v>0</v>
      </c>
      <c r="R23" s="18">
        <v>695.8</v>
      </c>
      <c r="S23" s="18">
        <v>0</v>
      </c>
    </row>
    <row r="24" spans="1:19" s="34" customFormat="1" x14ac:dyDescent="0.2">
      <c r="A24" s="2" t="s">
        <v>340</v>
      </c>
      <c r="B24" s="57" t="s">
        <v>61</v>
      </c>
      <c r="C24" s="48" t="s">
        <v>13</v>
      </c>
      <c r="D24" s="6" t="s">
        <v>16</v>
      </c>
      <c r="E24" s="5" t="s">
        <v>54</v>
      </c>
      <c r="F24" s="17" t="s">
        <v>11</v>
      </c>
      <c r="G24" s="17" t="s">
        <v>13</v>
      </c>
      <c r="H24" s="6" t="s">
        <v>101</v>
      </c>
      <c r="I24" s="7">
        <v>800</v>
      </c>
      <c r="J24" s="18">
        <v>0.5</v>
      </c>
      <c r="K24" s="18">
        <v>0</v>
      </c>
      <c r="L24" s="367">
        <v>0</v>
      </c>
      <c r="M24" s="367">
        <v>0</v>
      </c>
      <c r="N24" s="18">
        <f t="shared" si="4"/>
        <v>0.5</v>
      </c>
      <c r="O24" s="18">
        <f t="shared" si="5"/>
        <v>0</v>
      </c>
      <c r="P24" s="18">
        <v>0.2</v>
      </c>
      <c r="Q24" s="18">
        <v>0</v>
      </c>
      <c r="R24" s="18">
        <v>0.3</v>
      </c>
      <c r="S24" s="18">
        <v>0</v>
      </c>
    </row>
    <row r="25" spans="1:19" s="34" customFormat="1" x14ac:dyDescent="0.2">
      <c r="A25" s="60" t="s">
        <v>23</v>
      </c>
      <c r="B25" s="56" t="s">
        <v>61</v>
      </c>
      <c r="C25" s="51" t="s">
        <v>13</v>
      </c>
      <c r="D25" s="39">
        <v>13</v>
      </c>
      <c r="E25" s="37"/>
      <c r="F25" s="38"/>
      <c r="G25" s="38"/>
      <c r="H25" s="39"/>
      <c r="I25" s="55"/>
      <c r="J25" s="43">
        <f t="shared" ref="J25:S28" si="6">J26</f>
        <v>800</v>
      </c>
      <c r="K25" s="43">
        <f t="shared" si="6"/>
        <v>0</v>
      </c>
      <c r="L25" s="366">
        <f t="shared" si="6"/>
        <v>0</v>
      </c>
      <c r="M25" s="366">
        <f t="shared" si="6"/>
        <v>0</v>
      </c>
      <c r="N25" s="43">
        <f t="shared" si="4"/>
        <v>800</v>
      </c>
      <c r="O25" s="43">
        <f t="shared" si="5"/>
        <v>0</v>
      </c>
      <c r="P25" s="43">
        <f t="shared" si="6"/>
        <v>748</v>
      </c>
      <c r="Q25" s="43">
        <f t="shared" si="6"/>
        <v>0</v>
      </c>
      <c r="R25" s="43">
        <f t="shared" si="6"/>
        <v>1000</v>
      </c>
      <c r="S25" s="43">
        <f t="shared" si="6"/>
        <v>0</v>
      </c>
    </row>
    <row r="26" spans="1:19" s="34" customFormat="1" ht="56.25" x14ac:dyDescent="0.2">
      <c r="A26" s="49" t="s">
        <v>175</v>
      </c>
      <c r="B26" s="56" t="s">
        <v>61</v>
      </c>
      <c r="C26" s="51" t="s">
        <v>13</v>
      </c>
      <c r="D26" s="39">
        <v>13</v>
      </c>
      <c r="E26" s="37" t="s">
        <v>30</v>
      </c>
      <c r="F26" s="38" t="s">
        <v>51</v>
      </c>
      <c r="G26" s="38" t="s">
        <v>14</v>
      </c>
      <c r="H26" s="39" t="s">
        <v>74</v>
      </c>
      <c r="I26" s="40"/>
      <c r="J26" s="68">
        <f t="shared" si="6"/>
        <v>800</v>
      </c>
      <c r="K26" s="68">
        <f t="shared" si="6"/>
        <v>0</v>
      </c>
      <c r="L26" s="368">
        <f t="shared" si="6"/>
        <v>0</v>
      </c>
      <c r="M26" s="368">
        <f t="shared" si="6"/>
        <v>0</v>
      </c>
      <c r="N26" s="68">
        <f t="shared" si="4"/>
        <v>800</v>
      </c>
      <c r="O26" s="68">
        <f t="shared" si="5"/>
        <v>0</v>
      </c>
      <c r="P26" s="68">
        <f t="shared" si="6"/>
        <v>748</v>
      </c>
      <c r="Q26" s="68">
        <f t="shared" si="6"/>
        <v>0</v>
      </c>
      <c r="R26" s="68">
        <f t="shared" si="6"/>
        <v>1000</v>
      </c>
      <c r="S26" s="68">
        <f t="shared" si="6"/>
        <v>0</v>
      </c>
    </row>
    <row r="27" spans="1:19" s="34" customFormat="1" ht="75" x14ac:dyDescent="0.2">
      <c r="A27" s="49" t="s">
        <v>115</v>
      </c>
      <c r="B27" s="56" t="s">
        <v>61</v>
      </c>
      <c r="C27" s="51" t="s">
        <v>13</v>
      </c>
      <c r="D27" s="39">
        <v>13</v>
      </c>
      <c r="E27" s="37" t="s">
        <v>30</v>
      </c>
      <c r="F27" s="38" t="s">
        <v>51</v>
      </c>
      <c r="G27" s="38" t="s">
        <v>13</v>
      </c>
      <c r="H27" s="39" t="s">
        <v>74</v>
      </c>
      <c r="I27" s="40"/>
      <c r="J27" s="43">
        <f t="shared" si="6"/>
        <v>800</v>
      </c>
      <c r="K27" s="43">
        <f t="shared" si="6"/>
        <v>0</v>
      </c>
      <c r="L27" s="366">
        <f t="shared" si="6"/>
        <v>0</v>
      </c>
      <c r="M27" s="366">
        <f t="shared" si="6"/>
        <v>0</v>
      </c>
      <c r="N27" s="43">
        <f t="shared" si="4"/>
        <v>800</v>
      </c>
      <c r="O27" s="43">
        <f t="shared" si="5"/>
        <v>0</v>
      </c>
      <c r="P27" s="43">
        <f t="shared" si="6"/>
        <v>748</v>
      </c>
      <c r="Q27" s="43">
        <f t="shared" si="6"/>
        <v>0</v>
      </c>
      <c r="R27" s="43">
        <f t="shared" si="6"/>
        <v>1000</v>
      </c>
      <c r="S27" s="43">
        <f t="shared" si="6"/>
        <v>0</v>
      </c>
    </row>
    <row r="28" spans="1:19" ht="112.5" x14ac:dyDescent="0.2">
      <c r="A28" s="52" t="s">
        <v>163</v>
      </c>
      <c r="B28" s="57" t="s">
        <v>61</v>
      </c>
      <c r="C28" s="48" t="s">
        <v>13</v>
      </c>
      <c r="D28" s="6">
        <v>13</v>
      </c>
      <c r="E28" s="5" t="s">
        <v>30</v>
      </c>
      <c r="F28" s="17" t="s">
        <v>51</v>
      </c>
      <c r="G28" s="17" t="s">
        <v>13</v>
      </c>
      <c r="H28" s="6" t="s">
        <v>99</v>
      </c>
      <c r="I28" s="54"/>
      <c r="J28" s="18">
        <f t="shared" si="6"/>
        <v>800</v>
      </c>
      <c r="K28" s="18">
        <f t="shared" si="6"/>
        <v>0</v>
      </c>
      <c r="L28" s="367">
        <f t="shared" si="6"/>
        <v>0</v>
      </c>
      <c r="M28" s="367">
        <f t="shared" si="6"/>
        <v>0</v>
      </c>
      <c r="N28" s="18">
        <f t="shared" si="4"/>
        <v>800</v>
      </c>
      <c r="O28" s="18">
        <f t="shared" si="5"/>
        <v>0</v>
      </c>
      <c r="P28" s="18">
        <f t="shared" si="6"/>
        <v>748</v>
      </c>
      <c r="Q28" s="18">
        <f t="shared" si="6"/>
        <v>0</v>
      </c>
      <c r="R28" s="18">
        <f t="shared" si="6"/>
        <v>1000</v>
      </c>
      <c r="S28" s="18">
        <f t="shared" si="6"/>
        <v>0</v>
      </c>
    </row>
    <row r="29" spans="1:19" ht="37.5" x14ac:dyDescent="0.2">
      <c r="A29" s="4" t="s">
        <v>335</v>
      </c>
      <c r="B29" s="57" t="s">
        <v>61</v>
      </c>
      <c r="C29" s="48" t="s">
        <v>13</v>
      </c>
      <c r="D29" s="6">
        <v>13</v>
      </c>
      <c r="E29" s="5" t="s">
        <v>30</v>
      </c>
      <c r="F29" s="17" t="s">
        <v>51</v>
      </c>
      <c r="G29" s="17" t="s">
        <v>13</v>
      </c>
      <c r="H29" s="6" t="s">
        <v>99</v>
      </c>
      <c r="I29" s="7">
        <v>200</v>
      </c>
      <c r="J29" s="18">
        <v>800</v>
      </c>
      <c r="K29" s="18">
        <v>0</v>
      </c>
      <c r="L29" s="367">
        <v>0</v>
      </c>
      <c r="M29" s="367">
        <v>0</v>
      </c>
      <c r="N29" s="18">
        <f t="shared" si="4"/>
        <v>800</v>
      </c>
      <c r="O29" s="18">
        <f t="shared" si="5"/>
        <v>0</v>
      </c>
      <c r="P29" s="18">
        <v>748</v>
      </c>
      <c r="Q29" s="18">
        <v>0</v>
      </c>
      <c r="R29" s="18">
        <f>748+252</f>
        <v>1000</v>
      </c>
      <c r="S29" s="18">
        <v>0</v>
      </c>
    </row>
    <row r="30" spans="1:19" ht="56.25" x14ac:dyDescent="0.2">
      <c r="A30" s="60" t="s">
        <v>131</v>
      </c>
      <c r="B30" s="50">
        <v>110</v>
      </c>
      <c r="C30" s="51"/>
      <c r="D30" s="39"/>
      <c r="E30" s="37"/>
      <c r="F30" s="38"/>
      <c r="G30" s="38"/>
      <c r="H30" s="39"/>
      <c r="I30" s="40"/>
      <c r="J30" s="43">
        <f>J31+J65+J96+J136+J245++J267+J309+J297</f>
        <v>686081.6</v>
      </c>
      <c r="K30" s="43">
        <f>K31+K65+K96+K136+K245++K267+K309+K297</f>
        <v>281780.19999999995</v>
      </c>
      <c r="L30" s="366">
        <f>L31+L65+L96+L136+L245++L267+L309+L297</f>
        <v>14646.1</v>
      </c>
      <c r="M30" s="366">
        <f>M31+M65+M96+M136+M245++M267+M309+M297</f>
        <v>1665</v>
      </c>
      <c r="N30" s="43">
        <f t="shared" si="4"/>
        <v>700727.7</v>
      </c>
      <c r="O30" s="43">
        <f t="shared" si="5"/>
        <v>283445.19999999995</v>
      </c>
      <c r="P30" s="43">
        <f>P31+P65+P96+P136+P245++P267+P309+P297</f>
        <v>395854.60000000003</v>
      </c>
      <c r="Q30" s="43">
        <f>Q31+Q65+Q96+Q136+Q245++Q267+Q309+Q297</f>
        <v>76962.599999999991</v>
      </c>
      <c r="R30" s="43">
        <f>R31+R65+R96+R136+R245++R267+R309+R297</f>
        <v>849510.7</v>
      </c>
      <c r="S30" s="43">
        <f>S31+S65+S96+S136+S245++S267+S309+S297</f>
        <v>516068.39999999997</v>
      </c>
    </row>
    <row r="31" spans="1:19" s="34" customFormat="1" x14ac:dyDescent="0.2">
      <c r="A31" s="60" t="s">
        <v>12</v>
      </c>
      <c r="B31" s="50">
        <v>110</v>
      </c>
      <c r="C31" s="51" t="s">
        <v>13</v>
      </c>
      <c r="D31" s="39" t="s">
        <v>14</v>
      </c>
      <c r="E31" s="37"/>
      <c r="F31" s="38"/>
      <c r="G31" s="38"/>
      <c r="H31" s="39"/>
      <c r="I31" s="55"/>
      <c r="J31" s="43">
        <f t="shared" ref="J31:S31" si="7">J32</f>
        <v>35188.399999999994</v>
      </c>
      <c r="K31" s="43">
        <f t="shared" si="7"/>
        <v>0</v>
      </c>
      <c r="L31" s="366">
        <f t="shared" si="7"/>
        <v>1415.6</v>
      </c>
      <c r="M31" s="366">
        <f t="shared" si="7"/>
        <v>0</v>
      </c>
      <c r="N31" s="43">
        <f t="shared" si="4"/>
        <v>36603.999999999993</v>
      </c>
      <c r="O31" s="43">
        <f t="shared" si="5"/>
        <v>0</v>
      </c>
      <c r="P31" s="43">
        <f t="shared" si="7"/>
        <v>28203.8</v>
      </c>
      <c r="Q31" s="43">
        <f t="shared" si="7"/>
        <v>0</v>
      </c>
      <c r="R31" s="43">
        <f t="shared" si="7"/>
        <v>29256.400000000001</v>
      </c>
      <c r="S31" s="43">
        <f t="shared" si="7"/>
        <v>0</v>
      </c>
    </row>
    <row r="32" spans="1:19" s="34" customFormat="1" x14ac:dyDescent="0.2">
      <c r="A32" s="60" t="s">
        <v>23</v>
      </c>
      <c r="B32" s="56" t="s">
        <v>73</v>
      </c>
      <c r="C32" s="51" t="s">
        <v>13</v>
      </c>
      <c r="D32" s="39">
        <v>13</v>
      </c>
      <c r="E32" s="37"/>
      <c r="F32" s="38"/>
      <c r="G32" s="38"/>
      <c r="H32" s="39"/>
      <c r="I32" s="55"/>
      <c r="J32" s="43">
        <f t="shared" ref="J32:S32" si="8">J33+J37+J44</f>
        <v>35188.399999999994</v>
      </c>
      <c r="K32" s="43">
        <f t="shared" si="8"/>
        <v>0</v>
      </c>
      <c r="L32" s="366">
        <f>L33+L37+L44</f>
        <v>1415.6</v>
      </c>
      <c r="M32" s="366">
        <f>M33+M37+M44</f>
        <v>0</v>
      </c>
      <c r="N32" s="43">
        <f t="shared" si="4"/>
        <v>36603.999999999993</v>
      </c>
      <c r="O32" s="43">
        <f t="shared" si="5"/>
        <v>0</v>
      </c>
      <c r="P32" s="43">
        <f t="shared" si="8"/>
        <v>28203.8</v>
      </c>
      <c r="Q32" s="43">
        <f t="shared" si="8"/>
        <v>0</v>
      </c>
      <c r="R32" s="43">
        <f t="shared" si="8"/>
        <v>29256.400000000001</v>
      </c>
      <c r="S32" s="43">
        <f t="shared" si="8"/>
        <v>0</v>
      </c>
    </row>
    <row r="33" spans="1:19" ht="37.5" x14ac:dyDescent="0.2">
      <c r="A33" s="49" t="s">
        <v>172</v>
      </c>
      <c r="B33" s="55" t="s">
        <v>73</v>
      </c>
      <c r="C33" s="51" t="s">
        <v>13</v>
      </c>
      <c r="D33" s="39">
        <v>13</v>
      </c>
      <c r="E33" s="37" t="s">
        <v>17</v>
      </c>
      <c r="F33" s="38" t="s">
        <v>51</v>
      </c>
      <c r="G33" s="38" t="s">
        <v>14</v>
      </c>
      <c r="H33" s="39" t="s">
        <v>74</v>
      </c>
      <c r="I33" s="54"/>
      <c r="J33" s="43">
        <f t="shared" ref="J33:S35" si="9">J34</f>
        <v>12644</v>
      </c>
      <c r="K33" s="43">
        <f t="shared" si="9"/>
        <v>0</v>
      </c>
      <c r="L33" s="366">
        <f t="shared" si="9"/>
        <v>0</v>
      </c>
      <c r="M33" s="366">
        <f t="shared" si="9"/>
        <v>0</v>
      </c>
      <c r="N33" s="43">
        <f t="shared" si="4"/>
        <v>12644</v>
      </c>
      <c r="O33" s="43">
        <f t="shared" si="5"/>
        <v>0</v>
      </c>
      <c r="P33" s="43">
        <f t="shared" si="9"/>
        <v>13169</v>
      </c>
      <c r="Q33" s="43">
        <f t="shared" si="9"/>
        <v>0</v>
      </c>
      <c r="R33" s="43">
        <f t="shared" si="9"/>
        <v>13674</v>
      </c>
      <c r="S33" s="43">
        <f t="shared" si="9"/>
        <v>0</v>
      </c>
    </row>
    <row r="34" spans="1:19" s="34" customFormat="1" ht="56.25" x14ac:dyDescent="0.2">
      <c r="A34" s="49" t="s">
        <v>417</v>
      </c>
      <c r="B34" s="55" t="s">
        <v>73</v>
      </c>
      <c r="C34" s="51" t="s">
        <v>13</v>
      </c>
      <c r="D34" s="39">
        <v>13</v>
      </c>
      <c r="E34" s="37" t="s">
        <v>17</v>
      </c>
      <c r="F34" s="38" t="s">
        <v>51</v>
      </c>
      <c r="G34" s="38" t="s">
        <v>16</v>
      </c>
      <c r="H34" s="39" t="s">
        <v>74</v>
      </c>
      <c r="I34" s="53"/>
      <c r="J34" s="43">
        <f t="shared" si="9"/>
        <v>12644</v>
      </c>
      <c r="K34" s="43">
        <f t="shared" si="9"/>
        <v>0</v>
      </c>
      <c r="L34" s="366">
        <f t="shared" si="9"/>
        <v>0</v>
      </c>
      <c r="M34" s="366">
        <f t="shared" si="9"/>
        <v>0</v>
      </c>
      <c r="N34" s="43">
        <f t="shared" si="4"/>
        <v>12644</v>
      </c>
      <c r="O34" s="43">
        <f t="shared" si="5"/>
        <v>0</v>
      </c>
      <c r="P34" s="43">
        <f t="shared" si="9"/>
        <v>13169</v>
      </c>
      <c r="Q34" s="43">
        <f t="shared" si="9"/>
        <v>0</v>
      </c>
      <c r="R34" s="43">
        <f t="shared" si="9"/>
        <v>13674</v>
      </c>
      <c r="S34" s="43">
        <f t="shared" si="9"/>
        <v>0</v>
      </c>
    </row>
    <row r="35" spans="1:19" ht="37.5" x14ac:dyDescent="0.2">
      <c r="A35" s="2" t="s">
        <v>415</v>
      </c>
      <c r="B35" s="44" t="s">
        <v>73</v>
      </c>
      <c r="C35" s="48" t="s">
        <v>13</v>
      </c>
      <c r="D35" s="6">
        <v>13</v>
      </c>
      <c r="E35" s="5" t="s">
        <v>17</v>
      </c>
      <c r="F35" s="17" t="s">
        <v>51</v>
      </c>
      <c r="G35" s="17" t="s">
        <v>16</v>
      </c>
      <c r="H35" s="6" t="s">
        <v>416</v>
      </c>
      <c r="I35" s="54"/>
      <c r="J35" s="18">
        <f t="shared" si="9"/>
        <v>12644</v>
      </c>
      <c r="K35" s="18">
        <f t="shared" si="9"/>
        <v>0</v>
      </c>
      <c r="L35" s="367">
        <f t="shared" si="9"/>
        <v>0</v>
      </c>
      <c r="M35" s="367">
        <f t="shared" si="9"/>
        <v>0</v>
      </c>
      <c r="N35" s="18">
        <f t="shared" si="4"/>
        <v>12644</v>
      </c>
      <c r="O35" s="18">
        <f t="shared" si="5"/>
        <v>0</v>
      </c>
      <c r="P35" s="18">
        <f t="shared" si="9"/>
        <v>13169</v>
      </c>
      <c r="Q35" s="18">
        <f t="shared" si="9"/>
        <v>0</v>
      </c>
      <c r="R35" s="18">
        <f t="shared" si="9"/>
        <v>13674</v>
      </c>
      <c r="S35" s="18">
        <f t="shared" si="9"/>
        <v>0</v>
      </c>
    </row>
    <row r="36" spans="1:19" ht="93.75" x14ac:dyDescent="0.2">
      <c r="A36" s="2" t="s">
        <v>334</v>
      </c>
      <c r="B36" s="44" t="s">
        <v>73</v>
      </c>
      <c r="C36" s="48" t="s">
        <v>13</v>
      </c>
      <c r="D36" s="6">
        <v>13</v>
      </c>
      <c r="E36" s="5" t="s">
        <v>17</v>
      </c>
      <c r="F36" s="17" t="s">
        <v>51</v>
      </c>
      <c r="G36" s="17" t="s">
        <v>16</v>
      </c>
      <c r="H36" s="6" t="s">
        <v>416</v>
      </c>
      <c r="I36" s="7">
        <v>100</v>
      </c>
      <c r="J36" s="18">
        <v>12644</v>
      </c>
      <c r="K36" s="18">
        <v>0</v>
      </c>
      <c r="L36" s="367">
        <v>0</v>
      </c>
      <c r="M36" s="367">
        <v>0</v>
      </c>
      <c r="N36" s="18">
        <f t="shared" si="4"/>
        <v>12644</v>
      </c>
      <c r="O36" s="18">
        <f t="shared" si="5"/>
        <v>0</v>
      </c>
      <c r="P36" s="18">
        <v>13169</v>
      </c>
      <c r="Q36" s="18">
        <v>0</v>
      </c>
      <c r="R36" s="18">
        <v>13674</v>
      </c>
      <c r="S36" s="18">
        <v>0</v>
      </c>
    </row>
    <row r="37" spans="1:19" s="34" customFormat="1" ht="56.25" x14ac:dyDescent="0.2">
      <c r="A37" s="49" t="s">
        <v>175</v>
      </c>
      <c r="B37" s="56" t="s">
        <v>73</v>
      </c>
      <c r="C37" s="51" t="s">
        <v>13</v>
      </c>
      <c r="D37" s="39">
        <v>13</v>
      </c>
      <c r="E37" s="37" t="s">
        <v>30</v>
      </c>
      <c r="F37" s="38" t="s">
        <v>51</v>
      </c>
      <c r="G37" s="38" t="s">
        <v>14</v>
      </c>
      <c r="H37" s="39" t="s">
        <v>74</v>
      </c>
      <c r="I37" s="40"/>
      <c r="J37" s="68">
        <f t="shared" ref="J37:S37" si="10">J38+J41</f>
        <v>670</v>
      </c>
      <c r="K37" s="68">
        <f t="shared" si="10"/>
        <v>0</v>
      </c>
      <c r="L37" s="368">
        <f>L38+L41</f>
        <v>0</v>
      </c>
      <c r="M37" s="368">
        <f>M38+M41</f>
        <v>0</v>
      </c>
      <c r="N37" s="68">
        <f t="shared" si="4"/>
        <v>670</v>
      </c>
      <c r="O37" s="68">
        <f t="shared" si="5"/>
        <v>0</v>
      </c>
      <c r="P37" s="68">
        <f t="shared" si="10"/>
        <v>677.8</v>
      </c>
      <c r="Q37" s="68">
        <f t="shared" si="10"/>
        <v>0</v>
      </c>
      <c r="R37" s="68">
        <f t="shared" si="10"/>
        <v>685.7</v>
      </c>
      <c r="S37" s="68">
        <f t="shared" si="10"/>
        <v>0</v>
      </c>
    </row>
    <row r="38" spans="1:19" s="34" customFormat="1" ht="75" x14ac:dyDescent="0.2">
      <c r="A38" s="49" t="s">
        <v>115</v>
      </c>
      <c r="B38" s="56" t="s">
        <v>73</v>
      </c>
      <c r="C38" s="51" t="s">
        <v>13</v>
      </c>
      <c r="D38" s="39">
        <v>13</v>
      </c>
      <c r="E38" s="37" t="s">
        <v>30</v>
      </c>
      <c r="F38" s="38" t="s">
        <v>51</v>
      </c>
      <c r="G38" s="38" t="s">
        <v>13</v>
      </c>
      <c r="H38" s="39" t="s">
        <v>74</v>
      </c>
      <c r="I38" s="40"/>
      <c r="J38" s="43">
        <f t="shared" ref="J38:S39" si="11">J39</f>
        <v>190</v>
      </c>
      <c r="K38" s="43">
        <f t="shared" si="11"/>
        <v>0</v>
      </c>
      <c r="L38" s="366">
        <f t="shared" si="11"/>
        <v>0</v>
      </c>
      <c r="M38" s="366">
        <f t="shared" si="11"/>
        <v>0</v>
      </c>
      <c r="N38" s="43">
        <f t="shared" si="4"/>
        <v>190</v>
      </c>
      <c r="O38" s="43">
        <f t="shared" si="5"/>
        <v>0</v>
      </c>
      <c r="P38" s="43">
        <f t="shared" si="11"/>
        <v>197.8</v>
      </c>
      <c r="Q38" s="43">
        <f t="shared" si="11"/>
        <v>0</v>
      </c>
      <c r="R38" s="43">
        <f t="shared" si="11"/>
        <v>205.7</v>
      </c>
      <c r="S38" s="43">
        <f t="shared" si="11"/>
        <v>0</v>
      </c>
    </row>
    <row r="39" spans="1:19" ht="112.5" x14ac:dyDescent="0.2">
      <c r="A39" s="52" t="s">
        <v>163</v>
      </c>
      <c r="B39" s="57" t="s">
        <v>73</v>
      </c>
      <c r="C39" s="48" t="s">
        <v>13</v>
      </c>
      <c r="D39" s="6">
        <v>13</v>
      </c>
      <c r="E39" s="5" t="s">
        <v>30</v>
      </c>
      <c r="F39" s="17" t="s">
        <v>51</v>
      </c>
      <c r="G39" s="17" t="s">
        <v>13</v>
      </c>
      <c r="H39" s="6" t="s">
        <v>99</v>
      </c>
      <c r="I39" s="54"/>
      <c r="J39" s="18">
        <f t="shared" si="11"/>
        <v>190</v>
      </c>
      <c r="K39" s="18">
        <f t="shared" si="11"/>
        <v>0</v>
      </c>
      <c r="L39" s="367">
        <f t="shared" si="11"/>
        <v>0</v>
      </c>
      <c r="M39" s="367">
        <f t="shared" si="11"/>
        <v>0</v>
      </c>
      <c r="N39" s="18">
        <f t="shared" si="4"/>
        <v>190</v>
      </c>
      <c r="O39" s="18">
        <f t="shared" si="5"/>
        <v>0</v>
      </c>
      <c r="P39" s="18">
        <f t="shared" si="11"/>
        <v>197.8</v>
      </c>
      <c r="Q39" s="18">
        <f t="shared" si="11"/>
        <v>0</v>
      </c>
      <c r="R39" s="18">
        <f t="shared" si="11"/>
        <v>205.7</v>
      </c>
      <c r="S39" s="18">
        <f t="shared" si="11"/>
        <v>0</v>
      </c>
    </row>
    <row r="40" spans="1:19" ht="37.5" x14ac:dyDescent="0.2">
      <c r="A40" s="4" t="s">
        <v>335</v>
      </c>
      <c r="B40" s="57" t="s">
        <v>73</v>
      </c>
      <c r="C40" s="48" t="s">
        <v>13</v>
      </c>
      <c r="D40" s="6">
        <v>13</v>
      </c>
      <c r="E40" s="5" t="s">
        <v>30</v>
      </c>
      <c r="F40" s="17" t="s">
        <v>51</v>
      </c>
      <c r="G40" s="17" t="s">
        <v>13</v>
      </c>
      <c r="H40" s="6" t="s">
        <v>99</v>
      </c>
      <c r="I40" s="7">
        <v>200</v>
      </c>
      <c r="J40" s="18">
        <v>190</v>
      </c>
      <c r="K40" s="18">
        <v>0</v>
      </c>
      <c r="L40" s="367">
        <v>0</v>
      </c>
      <c r="M40" s="367">
        <v>0</v>
      </c>
      <c r="N40" s="18">
        <f t="shared" si="4"/>
        <v>190</v>
      </c>
      <c r="O40" s="18">
        <f t="shared" si="5"/>
        <v>0</v>
      </c>
      <c r="P40" s="18">
        <v>197.8</v>
      </c>
      <c r="Q40" s="18">
        <v>0</v>
      </c>
      <c r="R40" s="18">
        <v>205.7</v>
      </c>
      <c r="S40" s="18">
        <v>0</v>
      </c>
    </row>
    <row r="41" spans="1:19" s="34" customFormat="1" ht="56.25" x14ac:dyDescent="0.2">
      <c r="A41" s="49" t="s">
        <v>116</v>
      </c>
      <c r="B41" s="50" t="s">
        <v>73</v>
      </c>
      <c r="C41" s="51" t="s">
        <v>13</v>
      </c>
      <c r="D41" s="39">
        <v>13</v>
      </c>
      <c r="E41" s="37" t="s">
        <v>30</v>
      </c>
      <c r="F41" s="38" t="s">
        <v>51</v>
      </c>
      <c r="G41" s="38" t="s">
        <v>38</v>
      </c>
      <c r="H41" s="39" t="s">
        <v>74</v>
      </c>
      <c r="I41" s="7"/>
      <c r="J41" s="43">
        <f t="shared" ref="J41:S42" si="12">J42</f>
        <v>480</v>
      </c>
      <c r="K41" s="43">
        <f t="shared" si="12"/>
        <v>0</v>
      </c>
      <c r="L41" s="366">
        <f t="shared" si="12"/>
        <v>0</v>
      </c>
      <c r="M41" s="366">
        <f t="shared" si="12"/>
        <v>0</v>
      </c>
      <c r="N41" s="43">
        <f t="shared" si="4"/>
        <v>480</v>
      </c>
      <c r="O41" s="43">
        <f t="shared" si="5"/>
        <v>0</v>
      </c>
      <c r="P41" s="43">
        <f t="shared" si="12"/>
        <v>480</v>
      </c>
      <c r="Q41" s="43">
        <f t="shared" si="12"/>
        <v>0</v>
      </c>
      <c r="R41" s="43">
        <f t="shared" si="12"/>
        <v>480</v>
      </c>
      <c r="S41" s="43">
        <f t="shared" si="12"/>
        <v>0</v>
      </c>
    </row>
    <row r="42" spans="1:19" s="34" customFormat="1" ht="37.5" x14ac:dyDescent="0.2">
      <c r="A42" s="4" t="s">
        <v>225</v>
      </c>
      <c r="B42" s="47" t="s">
        <v>73</v>
      </c>
      <c r="C42" s="48" t="s">
        <v>13</v>
      </c>
      <c r="D42" s="6">
        <v>13</v>
      </c>
      <c r="E42" s="5" t="s">
        <v>30</v>
      </c>
      <c r="F42" s="17" t="s">
        <v>51</v>
      </c>
      <c r="G42" s="17" t="s">
        <v>38</v>
      </c>
      <c r="H42" s="6" t="s">
        <v>100</v>
      </c>
      <c r="I42" s="7"/>
      <c r="J42" s="18">
        <f t="shared" si="12"/>
        <v>480</v>
      </c>
      <c r="K42" s="18">
        <f t="shared" si="12"/>
        <v>0</v>
      </c>
      <c r="L42" s="367">
        <f t="shared" si="12"/>
        <v>0</v>
      </c>
      <c r="M42" s="367">
        <f t="shared" si="12"/>
        <v>0</v>
      </c>
      <c r="N42" s="18">
        <f t="shared" si="4"/>
        <v>480</v>
      </c>
      <c r="O42" s="18">
        <f t="shared" si="5"/>
        <v>0</v>
      </c>
      <c r="P42" s="18">
        <f t="shared" si="12"/>
        <v>480</v>
      </c>
      <c r="Q42" s="18">
        <f t="shared" si="12"/>
        <v>0</v>
      </c>
      <c r="R42" s="18">
        <f t="shared" si="12"/>
        <v>480</v>
      </c>
      <c r="S42" s="18">
        <f t="shared" si="12"/>
        <v>0</v>
      </c>
    </row>
    <row r="43" spans="1:19" s="34" customFormat="1" ht="37.5" x14ac:dyDescent="0.2">
      <c r="A43" s="4" t="s">
        <v>339</v>
      </c>
      <c r="B43" s="47" t="s">
        <v>73</v>
      </c>
      <c r="C43" s="48" t="s">
        <v>13</v>
      </c>
      <c r="D43" s="6">
        <v>13</v>
      </c>
      <c r="E43" s="5" t="s">
        <v>30</v>
      </c>
      <c r="F43" s="17" t="s">
        <v>51</v>
      </c>
      <c r="G43" s="17" t="s">
        <v>38</v>
      </c>
      <c r="H43" s="6" t="s">
        <v>100</v>
      </c>
      <c r="I43" s="7">
        <v>600</v>
      </c>
      <c r="J43" s="18">
        <v>480</v>
      </c>
      <c r="K43" s="18">
        <v>0</v>
      </c>
      <c r="L43" s="367">
        <v>0</v>
      </c>
      <c r="M43" s="367">
        <v>0</v>
      </c>
      <c r="N43" s="18">
        <f t="shared" si="4"/>
        <v>480</v>
      </c>
      <c r="O43" s="18">
        <f t="shared" si="5"/>
        <v>0</v>
      </c>
      <c r="P43" s="18">
        <v>480</v>
      </c>
      <c r="Q43" s="18">
        <v>0</v>
      </c>
      <c r="R43" s="18">
        <v>480</v>
      </c>
      <c r="S43" s="18">
        <v>0</v>
      </c>
    </row>
    <row r="44" spans="1:19" s="34" customFormat="1" ht="37.5" x14ac:dyDescent="0.2">
      <c r="A44" s="35" t="s">
        <v>55</v>
      </c>
      <c r="B44" s="50">
        <v>110</v>
      </c>
      <c r="C44" s="51" t="s">
        <v>13</v>
      </c>
      <c r="D44" s="39">
        <v>13</v>
      </c>
      <c r="E44" s="37" t="s">
        <v>56</v>
      </c>
      <c r="F44" s="38" t="s">
        <v>51</v>
      </c>
      <c r="G44" s="38" t="s">
        <v>14</v>
      </c>
      <c r="H44" s="39" t="s">
        <v>74</v>
      </c>
      <c r="I44" s="7"/>
      <c r="J44" s="43">
        <f t="shared" ref="J44:S45" si="13">J45</f>
        <v>21874.399999999998</v>
      </c>
      <c r="K44" s="43">
        <f t="shared" si="13"/>
        <v>0</v>
      </c>
      <c r="L44" s="366">
        <f t="shared" si="13"/>
        <v>1415.6</v>
      </c>
      <c r="M44" s="366">
        <f t="shared" si="13"/>
        <v>0</v>
      </c>
      <c r="N44" s="43">
        <f t="shared" si="4"/>
        <v>23289.999999999996</v>
      </c>
      <c r="O44" s="43">
        <f t="shared" si="5"/>
        <v>0</v>
      </c>
      <c r="P44" s="43">
        <f t="shared" si="13"/>
        <v>14357</v>
      </c>
      <c r="Q44" s="43">
        <f t="shared" si="13"/>
        <v>0</v>
      </c>
      <c r="R44" s="43">
        <f t="shared" si="13"/>
        <v>14896.699999999999</v>
      </c>
      <c r="S44" s="43">
        <f t="shared" si="13"/>
        <v>0</v>
      </c>
    </row>
    <row r="45" spans="1:19" s="34" customFormat="1" x14ac:dyDescent="0.2">
      <c r="A45" s="35" t="s">
        <v>57</v>
      </c>
      <c r="B45" s="50">
        <v>110</v>
      </c>
      <c r="C45" s="51" t="s">
        <v>13</v>
      </c>
      <c r="D45" s="39">
        <v>13</v>
      </c>
      <c r="E45" s="37" t="s">
        <v>56</v>
      </c>
      <c r="F45" s="38" t="s">
        <v>58</v>
      </c>
      <c r="G45" s="38" t="s">
        <v>14</v>
      </c>
      <c r="H45" s="39" t="s">
        <v>74</v>
      </c>
      <c r="I45" s="7"/>
      <c r="J45" s="43">
        <f>J46</f>
        <v>21874.399999999998</v>
      </c>
      <c r="K45" s="43">
        <f t="shared" si="13"/>
        <v>0</v>
      </c>
      <c r="L45" s="366">
        <f t="shared" si="13"/>
        <v>1415.6</v>
      </c>
      <c r="M45" s="366">
        <f t="shared" si="13"/>
        <v>0</v>
      </c>
      <c r="N45" s="43">
        <f t="shared" si="4"/>
        <v>23289.999999999996</v>
      </c>
      <c r="O45" s="43">
        <f t="shared" si="5"/>
        <v>0</v>
      </c>
      <c r="P45" s="43">
        <f t="shared" si="13"/>
        <v>14357</v>
      </c>
      <c r="Q45" s="43">
        <f t="shared" si="13"/>
        <v>0</v>
      </c>
      <c r="R45" s="43">
        <f t="shared" si="13"/>
        <v>14896.699999999999</v>
      </c>
      <c r="S45" s="43">
        <f>S46</f>
        <v>0</v>
      </c>
    </row>
    <row r="46" spans="1:19" s="34" customFormat="1" x14ac:dyDescent="0.2">
      <c r="A46" s="35" t="s">
        <v>57</v>
      </c>
      <c r="B46" s="50">
        <v>110</v>
      </c>
      <c r="C46" s="51" t="s">
        <v>13</v>
      </c>
      <c r="D46" s="39" t="s">
        <v>53</v>
      </c>
      <c r="E46" s="37" t="s">
        <v>56</v>
      </c>
      <c r="F46" s="38" t="s">
        <v>58</v>
      </c>
      <c r="G46" s="38" t="s">
        <v>13</v>
      </c>
      <c r="H46" s="39" t="s">
        <v>74</v>
      </c>
      <c r="I46" s="40"/>
      <c r="J46" s="43">
        <f>J47+J51+J53+J55+J57+J60+J63</f>
        <v>21874.399999999998</v>
      </c>
      <c r="K46" s="43">
        <f t="shared" ref="K46:S46" si="14">K47+K51+K53+K55+K57+K60+K63</f>
        <v>0</v>
      </c>
      <c r="L46" s="366">
        <f t="shared" si="14"/>
        <v>1415.6</v>
      </c>
      <c r="M46" s="366">
        <f t="shared" si="14"/>
        <v>0</v>
      </c>
      <c r="N46" s="43">
        <f t="shared" si="4"/>
        <v>23289.999999999996</v>
      </c>
      <c r="O46" s="43">
        <f t="shared" si="5"/>
        <v>0</v>
      </c>
      <c r="P46" s="43">
        <f t="shared" si="14"/>
        <v>14357</v>
      </c>
      <c r="Q46" s="43">
        <f t="shared" si="14"/>
        <v>0</v>
      </c>
      <c r="R46" s="43">
        <f t="shared" si="14"/>
        <v>14896.699999999999</v>
      </c>
      <c r="S46" s="43">
        <f t="shared" si="14"/>
        <v>0</v>
      </c>
    </row>
    <row r="47" spans="1:19" s="34" customFormat="1" ht="37.5" x14ac:dyDescent="0.2">
      <c r="A47" s="52" t="s">
        <v>430</v>
      </c>
      <c r="B47" s="8">
        <v>110</v>
      </c>
      <c r="C47" s="48" t="s">
        <v>13</v>
      </c>
      <c r="D47" s="6" t="s">
        <v>53</v>
      </c>
      <c r="E47" s="5" t="s">
        <v>56</v>
      </c>
      <c r="F47" s="17" t="s">
        <v>58</v>
      </c>
      <c r="G47" s="17" t="s">
        <v>13</v>
      </c>
      <c r="H47" s="6" t="s">
        <v>79</v>
      </c>
      <c r="I47" s="40"/>
      <c r="J47" s="18">
        <f t="shared" ref="J47:S47" si="15">J48+J49+J50</f>
        <v>10750</v>
      </c>
      <c r="K47" s="18">
        <f t="shared" si="15"/>
        <v>0</v>
      </c>
      <c r="L47" s="367">
        <f>L48+L49+L50</f>
        <v>725.8</v>
      </c>
      <c r="M47" s="367">
        <f>M48+M49+M50</f>
        <v>0</v>
      </c>
      <c r="N47" s="18">
        <f t="shared" si="4"/>
        <v>11475.8</v>
      </c>
      <c r="O47" s="18">
        <f t="shared" si="5"/>
        <v>0</v>
      </c>
      <c r="P47" s="18">
        <f t="shared" si="15"/>
        <v>11233</v>
      </c>
      <c r="Q47" s="18">
        <f t="shared" si="15"/>
        <v>0</v>
      </c>
      <c r="R47" s="18">
        <f t="shared" si="15"/>
        <v>11683</v>
      </c>
      <c r="S47" s="18">
        <f t="shared" si="15"/>
        <v>0</v>
      </c>
    </row>
    <row r="48" spans="1:19" ht="93.75" x14ac:dyDescent="0.2">
      <c r="A48" s="2" t="s">
        <v>334</v>
      </c>
      <c r="B48" s="8">
        <v>110</v>
      </c>
      <c r="C48" s="48" t="s">
        <v>13</v>
      </c>
      <c r="D48" s="6" t="s">
        <v>53</v>
      </c>
      <c r="E48" s="5" t="s">
        <v>56</v>
      </c>
      <c r="F48" s="17" t="s">
        <v>58</v>
      </c>
      <c r="G48" s="17" t="s">
        <v>13</v>
      </c>
      <c r="H48" s="6" t="s">
        <v>79</v>
      </c>
      <c r="I48" s="7">
        <v>100</v>
      </c>
      <c r="J48" s="18">
        <v>9968</v>
      </c>
      <c r="K48" s="18">
        <v>0</v>
      </c>
      <c r="L48" s="367">
        <v>0</v>
      </c>
      <c r="M48" s="367">
        <v>0</v>
      </c>
      <c r="N48" s="18">
        <f t="shared" si="4"/>
        <v>9968</v>
      </c>
      <c r="O48" s="18">
        <f t="shared" si="5"/>
        <v>0</v>
      </c>
      <c r="P48" s="18">
        <v>10811</v>
      </c>
      <c r="Q48" s="18">
        <v>0</v>
      </c>
      <c r="R48" s="18">
        <v>11243</v>
      </c>
      <c r="S48" s="18">
        <v>0</v>
      </c>
    </row>
    <row r="49" spans="1:19" ht="37.5" x14ac:dyDescent="0.2">
      <c r="A49" s="4" t="s">
        <v>335</v>
      </c>
      <c r="B49" s="8">
        <v>110</v>
      </c>
      <c r="C49" s="48" t="s">
        <v>13</v>
      </c>
      <c r="D49" s="6" t="s">
        <v>53</v>
      </c>
      <c r="E49" s="5" t="s">
        <v>56</v>
      </c>
      <c r="F49" s="17" t="s">
        <v>58</v>
      </c>
      <c r="G49" s="17" t="s">
        <v>13</v>
      </c>
      <c r="H49" s="6" t="s">
        <v>79</v>
      </c>
      <c r="I49" s="7">
        <v>200</v>
      </c>
      <c r="J49" s="18">
        <v>768</v>
      </c>
      <c r="K49" s="18">
        <v>0</v>
      </c>
      <c r="L49" s="367">
        <f>495.2+0.1+144+86.5</f>
        <v>725.8</v>
      </c>
      <c r="M49" s="367">
        <v>0</v>
      </c>
      <c r="N49" s="18">
        <f t="shared" si="4"/>
        <v>1493.8</v>
      </c>
      <c r="O49" s="18">
        <f t="shared" si="5"/>
        <v>0</v>
      </c>
      <c r="P49" s="18">
        <f>11233-P48-P50</f>
        <v>408</v>
      </c>
      <c r="Q49" s="18">
        <v>0</v>
      </c>
      <c r="R49" s="18">
        <f>11683-R48-R50</f>
        <v>426</v>
      </c>
      <c r="S49" s="18">
        <v>0</v>
      </c>
    </row>
    <row r="50" spans="1:19" x14ac:dyDescent="0.2">
      <c r="A50" s="2" t="s">
        <v>340</v>
      </c>
      <c r="B50" s="8">
        <v>110</v>
      </c>
      <c r="C50" s="48" t="s">
        <v>13</v>
      </c>
      <c r="D50" s="6" t="s">
        <v>53</v>
      </c>
      <c r="E50" s="5" t="s">
        <v>56</v>
      </c>
      <c r="F50" s="17" t="s">
        <v>58</v>
      </c>
      <c r="G50" s="17" t="s">
        <v>13</v>
      </c>
      <c r="H50" s="6" t="s">
        <v>79</v>
      </c>
      <c r="I50" s="7">
        <v>800</v>
      </c>
      <c r="J50" s="18">
        <v>14</v>
      </c>
      <c r="K50" s="18">
        <v>0</v>
      </c>
      <c r="L50" s="367">
        <v>0</v>
      </c>
      <c r="M50" s="367">
        <v>0</v>
      </c>
      <c r="N50" s="18">
        <f t="shared" si="4"/>
        <v>14</v>
      </c>
      <c r="O50" s="18">
        <f t="shared" si="5"/>
        <v>0</v>
      </c>
      <c r="P50" s="18">
        <v>14</v>
      </c>
      <c r="Q50" s="18">
        <v>0</v>
      </c>
      <c r="R50" s="18">
        <v>14</v>
      </c>
      <c r="S50" s="18">
        <v>0</v>
      </c>
    </row>
    <row r="51" spans="1:19" ht="56.25" x14ac:dyDescent="0.2">
      <c r="A51" s="4" t="s">
        <v>151</v>
      </c>
      <c r="B51" s="8">
        <v>110</v>
      </c>
      <c r="C51" s="5" t="s">
        <v>13</v>
      </c>
      <c r="D51" s="6">
        <v>13</v>
      </c>
      <c r="E51" s="5" t="s">
        <v>56</v>
      </c>
      <c r="F51" s="17" t="s">
        <v>58</v>
      </c>
      <c r="G51" s="17" t="s">
        <v>13</v>
      </c>
      <c r="H51" s="6" t="s">
        <v>342</v>
      </c>
      <c r="I51" s="7"/>
      <c r="J51" s="18">
        <f t="shared" ref="J51:S51" si="16">J52</f>
        <v>40</v>
      </c>
      <c r="K51" s="18">
        <f t="shared" si="16"/>
        <v>0</v>
      </c>
      <c r="L51" s="367">
        <f t="shared" si="16"/>
        <v>0</v>
      </c>
      <c r="M51" s="367">
        <f t="shared" si="16"/>
        <v>0</v>
      </c>
      <c r="N51" s="18">
        <f t="shared" si="4"/>
        <v>40</v>
      </c>
      <c r="O51" s="18">
        <f t="shared" si="5"/>
        <v>0</v>
      </c>
      <c r="P51" s="18">
        <f t="shared" si="16"/>
        <v>40</v>
      </c>
      <c r="Q51" s="18">
        <f t="shared" si="16"/>
        <v>0</v>
      </c>
      <c r="R51" s="18">
        <f t="shared" si="16"/>
        <v>40</v>
      </c>
      <c r="S51" s="18">
        <f t="shared" si="16"/>
        <v>0</v>
      </c>
    </row>
    <row r="52" spans="1:19" x14ac:dyDescent="0.2">
      <c r="A52" s="2" t="s">
        <v>336</v>
      </c>
      <c r="B52" s="8">
        <v>110</v>
      </c>
      <c r="C52" s="5" t="s">
        <v>13</v>
      </c>
      <c r="D52" s="6">
        <v>13</v>
      </c>
      <c r="E52" s="5" t="s">
        <v>56</v>
      </c>
      <c r="F52" s="17" t="s">
        <v>58</v>
      </c>
      <c r="G52" s="17" t="s">
        <v>13</v>
      </c>
      <c r="H52" s="6" t="s">
        <v>342</v>
      </c>
      <c r="I52" s="7">
        <v>300</v>
      </c>
      <c r="J52" s="18">
        <v>40</v>
      </c>
      <c r="K52" s="18">
        <v>0</v>
      </c>
      <c r="L52" s="367">
        <v>0</v>
      </c>
      <c r="M52" s="367">
        <v>0</v>
      </c>
      <c r="N52" s="18">
        <f t="shared" si="4"/>
        <v>40</v>
      </c>
      <c r="O52" s="18">
        <f t="shared" si="5"/>
        <v>0</v>
      </c>
      <c r="P52" s="18">
        <v>40</v>
      </c>
      <c r="Q52" s="18">
        <v>0</v>
      </c>
      <c r="R52" s="18">
        <v>40</v>
      </c>
      <c r="S52" s="18">
        <v>0</v>
      </c>
    </row>
    <row r="53" spans="1:19" ht="37.5" x14ac:dyDescent="0.2">
      <c r="A53" s="4" t="s">
        <v>150</v>
      </c>
      <c r="B53" s="47">
        <v>110</v>
      </c>
      <c r="C53" s="48" t="s">
        <v>13</v>
      </c>
      <c r="D53" s="6" t="s">
        <v>53</v>
      </c>
      <c r="E53" s="5" t="s">
        <v>56</v>
      </c>
      <c r="F53" s="17" t="s">
        <v>58</v>
      </c>
      <c r="G53" s="17" t="s">
        <v>13</v>
      </c>
      <c r="H53" s="6" t="s">
        <v>111</v>
      </c>
      <c r="I53" s="7"/>
      <c r="J53" s="18">
        <f t="shared" ref="J53:S53" si="17">J54</f>
        <v>707.8</v>
      </c>
      <c r="K53" s="18">
        <f t="shared" si="17"/>
        <v>0</v>
      </c>
      <c r="L53" s="367">
        <f t="shared" si="17"/>
        <v>0</v>
      </c>
      <c r="M53" s="367">
        <f t="shared" si="17"/>
        <v>0</v>
      </c>
      <c r="N53" s="18">
        <f t="shared" si="4"/>
        <v>707.8</v>
      </c>
      <c r="O53" s="18">
        <f t="shared" si="5"/>
        <v>0</v>
      </c>
      <c r="P53" s="18">
        <f t="shared" si="17"/>
        <v>707.8</v>
      </c>
      <c r="Q53" s="18">
        <f t="shared" si="17"/>
        <v>0</v>
      </c>
      <c r="R53" s="18">
        <f t="shared" si="17"/>
        <v>707.8</v>
      </c>
      <c r="S53" s="18">
        <f t="shared" si="17"/>
        <v>0</v>
      </c>
    </row>
    <row r="54" spans="1:19" x14ac:dyDescent="0.2">
      <c r="A54" s="2" t="s">
        <v>336</v>
      </c>
      <c r="B54" s="47">
        <v>110</v>
      </c>
      <c r="C54" s="48" t="s">
        <v>13</v>
      </c>
      <c r="D54" s="6" t="s">
        <v>53</v>
      </c>
      <c r="E54" s="5" t="s">
        <v>56</v>
      </c>
      <c r="F54" s="17" t="s">
        <v>58</v>
      </c>
      <c r="G54" s="17" t="s">
        <v>13</v>
      </c>
      <c r="H54" s="6" t="s">
        <v>111</v>
      </c>
      <c r="I54" s="7">
        <v>300</v>
      </c>
      <c r="J54" s="18">
        <v>707.8</v>
      </c>
      <c r="K54" s="18">
        <v>0</v>
      </c>
      <c r="L54" s="367">
        <v>0</v>
      </c>
      <c r="M54" s="367">
        <v>0</v>
      </c>
      <c r="N54" s="18">
        <f t="shared" si="4"/>
        <v>707.8</v>
      </c>
      <c r="O54" s="18">
        <f t="shared" si="5"/>
        <v>0</v>
      </c>
      <c r="P54" s="18">
        <v>707.8</v>
      </c>
      <c r="Q54" s="18">
        <v>0</v>
      </c>
      <c r="R54" s="18">
        <v>707.8</v>
      </c>
      <c r="S54" s="18">
        <v>0</v>
      </c>
    </row>
    <row r="55" spans="1:19" ht="56.25" x14ac:dyDescent="0.2">
      <c r="A55" s="4" t="s">
        <v>121</v>
      </c>
      <c r="B55" s="47">
        <v>110</v>
      </c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104</v>
      </c>
      <c r="I55" s="7"/>
      <c r="J55" s="18">
        <f t="shared" ref="J55:S55" si="18">J56</f>
        <v>164</v>
      </c>
      <c r="K55" s="18">
        <f t="shared" si="18"/>
        <v>0</v>
      </c>
      <c r="L55" s="367">
        <f t="shared" si="18"/>
        <v>100</v>
      </c>
      <c r="M55" s="367">
        <f t="shared" si="18"/>
        <v>0</v>
      </c>
      <c r="N55" s="18">
        <f t="shared" si="4"/>
        <v>264</v>
      </c>
      <c r="O55" s="18">
        <f t="shared" si="5"/>
        <v>0</v>
      </c>
      <c r="P55" s="18">
        <f t="shared" si="18"/>
        <v>166</v>
      </c>
      <c r="Q55" s="18">
        <f t="shared" si="18"/>
        <v>0</v>
      </c>
      <c r="R55" s="18">
        <f t="shared" si="18"/>
        <v>168</v>
      </c>
      <c r="S55" s="18">
        <f t="shared" si="18"/>
        <v>0</v>
      </c>
    </row>
    <row r="56" spans="1:19" ht="37.5" x14ac:dyDescent="0.2">
      <c r="A56" s="4" t="s">
        <v>335</v>
      </c>
      <c r="B56" s="47">
        <v>110</v>
      </c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104</v>
      </c>
      <c r="I56" s="7">
        <v>200</v>
      </c>
      <c r="J56" s="18">
        <v>164</v>
      </c>
      <c r="K56" s="18">
        <v>0</v>
      </c>
      <c r="L56" s="367">
        <v>100</v>
      </c>
      <c r="M56" s="367">
        <v>0</v>
      </c>
      <c r="N56" s="18">
        <f t="shared" si="4"/>
        <v>264</v>
      </c>
      <c r="O56" s="18">
        <f t="shared" si="5"/>
        <v>0</v>
      </c>
      <c r="P56" s="18">
        <f>66+100</f>
        <v>166</v>
      </c>
      <c r="Q56" s="18">
        <v>0</v>
      </c>
      <c r="R56" s="18">
        <f>68+100</f>
        <v>168</v>
      </c>
      <c r="S56" s="18">
        <v>0</v>
      </c>
    </row>
    <row r="57" spans="1:19" ht="37.5" x14ac:dyDescent="0.2">
      <c r="A57" s="4" t="s">
        <v>164</v>
      </c>
      <c r="B57" s="47">
        <v>110</v>
      </c>
      <c r="C57" s="5" t="s">
        <v>13</v>
      </c>
      <c r="D57" s="6">
        <v>13</v>
      </c>
      <c r="E57" s="5" t="s">
        <v>56</v>
      </c>
      <c r="F57" s="17" t="s">
        <v>58</v>
      </c>
      <c r="G57" s="17" t="s">
        <v>13</v>
      </c>
      <c r="H57" s="6" t="s">
        <v>105</v>
      </c>
      <c r="I57" s="7"/>
      <c r="J57" s="18">
        <f t="shared" ref="J57:S57" si="19">SUM(J58:J59)</f>
        <v>4438.3999999999996</v>
      </c>
      <c r="K57" s="18">
        <f t="shared" si="19"/>
        <v>0</v>
      </c>
      <c r="L57" s="367">
        <f>SUM(L58:L59)</f>
        <v>589.79999999999995</v>
      </c>
      <c r="M57" s="367">
        <f>SUM(M58:M59)</f>
        <v>0</v>
      </c>
      <c r="N57" s="18">
        <f t="shared" si="4"/>
        <v>5028.2</v>
      </c>
      <c r="O57" s="18">
        <f t="shared" si="5"/>
        <v>0</v>
      </c>
      <c r="P57" s="18">
        <f t="shared" si="19"/>
        <v>278</v>
      </c>
      <c r="Q57" s="18">
        <f t="shared" si="19"/>
        <v>0</v>
      </c>
      <c r="R57" s="18">
        <f t="shared" si="19"/>
        <v>283</v>
      </c>
      <c r="S57" s="18">
        <f t="shared" si="19"/>
        <v>0</v>
      </c>
    </row>
    <row r="58" spans="1:19" ht="37.5" x14ac:dyDescent="0.2">
      <c r="A58" s="4" t="s">
        <v>335</v>
      </c>
      <c r="B58" s="47">
        <v>110</v>
      </c>
      <c r="C58" s="5" t="s">
        <v>13</v>
      </c>
      <c r="D58" s="6">
        <v>13</v>
      </c>
      <c r="E58" s="5" t="s">
        <v>56</v>
      </c>
      <c r="F58" s="17" t="s">
        <v>58</v>
      </c>
      <c r="G58" s="17" t="s">
        <v>13</v>
      </c>
      <c r="H58" s="6" t="s">
        <v>105</v>
      </c>
      <c r="I58" s="7">
        <v>200</v>
      </c>
      <c r="J58" s="18">
        <v>150</v>
      </c>
      <c r="K58" s="18">
        <v>0</v>
      </c>
      <c r="L58" s="367">
        <v>0</v>
      </c>
      <c r="M58" s="367">
        <v>0</v>
      </c>
      <c r="N58" s="18">
        <f t="shared" si="4"/>
        <v>150</v>
      </c>
      <c r="O58" s="18">
        <f t="shared" si="5"/>
        <v>0</v>
      </c>
      <c r="P58" s="18">
        <f>150+128-128</f>
        <v>150</v>
      </c>
      <c r="Q58" s="18">
        <v>0</v>
      </c>
      <c r="R58" s="18">
        <f>150+133-133</f>
        <v>150</v>
      </c>
      <c r="S58" s="18">
        <v>0</v>
      </c>
    </row>
    <row r="59" spans="1:19" ht="24" customHeight="1" x14ac:dyDescent="0.2">
      <c r="A59" s="2" t="s">
        <v>340</v>
      </c>
      <c r="B59" s="47">
        <v>110</v>
      </c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105</v>
      </c>
      <c r="I59" s="7">
        <v>800</v>
      </c>
      <c r="J59" s="18">
        <v>4288.3999999999996</v>
      </c>
      <c r="K59" s="18">
        <v>0</v>
      </c>
      <c r="L59" s="367">
        <f>4.4+463.4+20+102</f>
        <v>589.79999999999995</v>
      </c>
      <c r="M59" s="367">
        <v>0</v>
      </c>
      <c r="N59" s="18">
        <f t="shared" si="4"/>
        <v>4878.2</v>
      </c>
      <c r="O59" s="18">
        <f t="shared" si="5"/>
        <v>0</v>
      </c>
      <c r="P59" s="18">
        <v>128</v>
      </c>
      <c r="Q59" s="18">
        <v>0</v>
      </c>
      <c r="R59" s="18">
        <v>133</v>
      </c>
      <c r="S59" s="18">
        <v>0</v>
      </c>
    </row>
    <row r="60" spans="1:19" ht="24" customHeight="1" x14ac:dyDescent="0.2">
      <c r="A60" s="2" t="s">
        <v>408</v>
      </c>
      <c r="B60" s="8">
        <v>110</v>
      </c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409</v>
      </c>
      <c r="I60" s="54"/>
      <c r="J60" s="18">
        <f t="shared" ref="J60:S60" si="20">J61+J62</f>
        <v>2287</v>
      </c>
      <c r="K60" s="18">
        <f t="shared" si="20"/>
        <v>0</v>
      </c>
      <c r="L60" s="367">
        <f>L61+L62</f>
        <v>0</v>
      </c>
      <c r="M60" s="367">
        <f>M61+M62</f>
        <v>0</v>
      </c>
      <c r="N60" s="18">
        <f t="shared" si="4"/>
        <v>2287</v>
      </c>
      <c r="O60" s="18">
        <f t="shared" si="5"/>
        <v>0</v>
      </c>
      <c r="P60" s="18">
        <f t="shared" si="20"/>
        <v>1932.2</v>
      </c>
      <c r="Q60" s="18">
        <f t="shared" si="20"/>
        <v>0</v>
      </c>
      <c r="R60" s="18">
        <f t="shared" si="20"/>
        <v>2014.9</v>
      </c>
      <c r="S60" s="18">
        <f t="shared" si="20"/>
        <v>0</v>
      </c>
    </row>
    <row r="61" spans="1:19" ht="37.5" x14ac:dyDescent="0.2">
      <c r="A61" s="4" t="s">
        <v>335</v>
      </c>
      <c r="B61" s="47">
        <v>110</v>
      </c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409</v>
      </c>
      <c r="I61" s="7">
        <v>200</v>
      </c>
      <c r="J61" s="18">
        <v>53</v>
      </c>
      <c r="K61" s="18">
        <v>0</v>
      </c>
      <c r="L61" s="367">
        <v>0</v>
      </c>
      <c r="M61" s="367">
        <v>0</v>
      </c>
      <c r="N61" s="18">
        <f t="shared" si="4"/>
        <v>53</v>
      </c>
      <c r="O61" s="18">
        <f t="shared" si="5"/>
        <v>0</v>
      </c>
      <c r="P61" s="18">
        <v>53</v>
      </c>
      <c r="Q61" s="18">
        <v>0</v>
      </c>
      <c r="R61" s="18">
        <v>53</v>
      </c>
      <c r="S61" s="18">
        <v>0</v>
      </c>
    </row>
    <row r="62" spans="1:19" ht="37.5" x14ac:dyDescent="0.2">
      <c r="A62" s="4" t="s">
        <v>339</v>
      </c>
      <c r="B62" s="8">
        <v>110</v>
      </c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409</v>
      </c>
      <c r="I62" s="7">
        <v>600</v>
      </c>
      <c r="J62" s="18">
        <v>2234</v>
      </c>
      <c r="K62" s="18">
        <v>0</v>
      </c>
      <c r="L62" s="367">
        <v>0</v>
      </c>
      <c r="M62" s="367">
        <v>0</v>
      </c>
      <c r="N62" s="18">
        <f t="shared" si="4"/>
        <v>2234</v>
      </c>
      <c r="O62" s="18">
        <f t="shared" si="5"/>
        <v>0</v>
      </c>
      <c r="P62" s="18">
        <v>1879.2</v>
      </c>
      <c r="Q62" s="18">
        <v>0</v>
      </c>
      <c r="R62" s="18">
        <v>1961.9</v>
      </c>
      <c r="S62" s="18">
        <v>0</v>
      </c>
    </row>
    <row r="63" spans="1:19" ht="37.5" x14ac:dyDescent="0.2">
      <c r="A63" s="52" t="s">
        <v>500</v>
      </c>
      <c r="B63" s="8">
        <v>110</v>
      </c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499</v>
      </c>
      <c r="I63" s="54"/>
      <c r="J63" s="18">
        <f t="shared" ref="J63:S63" si="21">J64</f>
        <v>3487.2</v>
      </c>
      <c r="K63" s="18">
        <f t="shared" si="21"/>
        <v>0</v>
      </c>
      <c r="L63" s="367">
        <f t="shared" si="21"/>
        <v>0</v>
      </c>
      <c r="M63" s="367">
        <f t="shared" si="21"/>
        <v>0</v>
      </c>
      <c r="N63" s="18">
        <f t="shared" si="4"/>
        <v>3487.2</v>
      </c>
      <c r="O63" s="18">
        <f t="shared" si="5"/>
        <v>0</v>
      </c>
      <c r="P63" s="18">
        <f t="shared" si="21"/>
        <v>0</v>
      </c>
      <c r="Q63" s="18">
        <f t="shared" si="21"/>
        <v>0</v>
      </c>
      <c r="R63" s="18">
        <f t="shared" si="21"/>
        <v>0</v>
      </c>
      <c r="S63" s="18">
        <f t="shared" si="21"/>
        <v>0</v>
      </c>
    </row>
    <row r="64" spans="1:19" ht="37.5" x14ac:dyDescent="0.2">
      <c r="A64" s="4" t="s">
        <v>335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499</v>
      </c>
      <c r="I64" s="7">
        <v>200</v>
      </c>
      <c r="J64" s="18">
        <v>3487.2</v>
      </c>
      <c r="K64" s="18">
        <v>0</v>
      </c>
      <c r="L64" s="367">
        <v>0</v>
      </c>
      <c r="M64" s="367">
        <v>0</v>
      </c>
      <c r="N64" s="18">
        <f t="shared" si="4"/>
        <v>3487.2</v>
      </c>
      <c r="O64" s="18">
        <f t="shared" si="5"/>
        <v>0</v>
      </c>
      <c r="P64" s="18">
        <v>0</v>
      </c>
      <c r="Q64" s="18">
        <v>0</v>
      </c>
      <c r="R64" s="18">
        <v>0</v>
      </c>
      <c r="S64" s="18">
        <v>0</v>
      </c>
    </row>
    <row r="65" spans="1:19" s="34" customFormat="1" ht="37.5" x14ac:dyDescent="0.2">
      <c r="A65" s="35" t="s">
        <v>24</v>
      </c>
      <c r="B65" s="50">
        <v>110</v>
      </c>
      <c r="C65" s="51" t="s">
        <v>16</v>
      </c>
      <c r="D65" s="39" t="s">
        <v>14</v>
      </c>
      <c r="E65" s="37"/>
      <c r="F65" s="38"/>
      <c r="G65" s="38"/>
      <c r="H65" s="39"/>
      <c r="I65" s="55"/>
      <c r="J65" s="43">
        <f>J66+J72+J85</f>
        <v>5430.4</v>
      </c>
      <c r="K65" s="43">
        <f>K66+K72+K85</f>
        <v>0</v>
      </c>
      <c r="L65" s="366">
        <f>L66+L72+L85</f>
        <v>1572.4</v>
      </c>
      <c r="M65" s="366">
        <f>M66+M72+M85</f>
        <v>0</v>
      </c>
      <c r="N65" s="43">
        <f t="shared" si="4"/>
        <v>7002.7999999999993</v>
      </c>
      <c r="O65" s="43">
        <f t="shared" si="5"/>
        <v>0</v>
      </c>
      <c r="P65" s="43">
        <f>P66+P72+P85</f>
        <v>3178.9</v>
      </c>
      <c r="Q65" s="43">
        <f>Q66+Q72+Q85</f>
        <v>0</v>
      </c>
      <c r="R65" s="43">
        <f>R66+R72+R85</f>
        <v>3249.9</v>
      </c>
      <c r="S65" s="43">
        <f>S66+S72+S85</f>
        <v>0</v>
      </c>
    </row>
    <row r="66" spans="1:19" x14ac:dyDescent="0.2">
      <c r="A66" s="49" t="s">
        <v>547</v>
      </c>
      <c r="B66" s="36">
        <v>110</v>
      </c>
      <c r="C66" s="37" t="s">
        <v>16</v>
      </c>
      <c r="D66" s="39" t="s">
        <v>25</v>
      </c>
      <c r="E66" s="37"/>
      <c r="F66" s="38"/>
      <c r="G66" s="38"/>
      <c r="H66" s="39"/>
      <c r="I66" s="53"/>
      <c r="J66" s="43">
        <f t="shared" ref="J66:S69" si="22">J67</f>
        <v>30</v>
      </c>
      <c r="K66" s="43">
        <f t="shared" si="22"/>
        <v>0</v>
      </c>
      <c r="L66" s="366">
        <f t="shared" si="22"/>
        <v>0</v>
      </c>
      <c r="M66" s="366">
        <f t="shared" si="22"/>
        <v>0</v>
      </c>
      <c r="N66" s="43">
        <f t="shared" si="4"/>
        <v>30</v>
      </c>
      <c r="O66" s="43">
        <f t="shared" si="5"/>
        <v>0</v>
      </c>
      <c r="P66" s="43">
        <f t="shared" si="22"/>
        <v>30</v>
      </c>
      <c r="Q66" s="43">
        <f t="shared" si="22"/>
        <v>0</v>
      </c>
      <c r="R66" s="43">
        <f t="shared" si="22"/>
        <v>30</v>
      </c>
      <c r="S66" s="43">
        <f t="shared" si="22"/>
        <v>0</v>
      </c>
    </row>
    <row r="67" spans="1:19" s="34" customFormat="1" ht="37.5" x14ac:dyDescent="0.2">
      <c r="A67" s="49" t="s">
        <v>174</v>
      </c>
      <c r="B67" s="50">
        <v>110</v>
      </c>
      <c r="C67" s="51" t="s">
        <v>16</v>
      </c>
      <c r="D67" s="39" t="s">
        <v>25</v>
      </c>
      <c r="E67" s="37" t="s">
        <v>20</v>
      </c>
      <c r="F67" s="38" t="s">
        <v>51</v>
      </c>
      <c r="G67" s="38" t="s">
        <v>14</v>
      </c>
      <c r="H67" s="39" t="s">
        <v>74</v>
      </c>
      <c r="I67" s="40"/>
      <c r="J67" s="43">
        <f t="shared" ref="J67:M70" si="23">J68</f>
        <v>30</v>
      </c>
      <c r="K67" s="43">
        <f t="shared" si="23"/>
        <v>0</v>
      </c>
      <c r="L67" s="366">
        <f t="shared" si="23"/>
        <v>0</v>
      </c>
      <c r="M67" s="366">
        <f t="shared" si="23"/>
        <v>0</v>
      </c>
      <c r="N67" s="43">
        <f t="shared" si="4"/>
        <v>30</v>
      </c>
      <c r="O67" s="43">
        <f t="shared" si="5"/>
        <v>0</v>
      </c>
      <c r="P67" s="43">
        <f t="shared" si="22"/>
        <v>30</v>
      </c>
      <c r="Q67" s="43">
        <f t="shared" si="22"/>
        <v>0</v>
      </c>
      <c r="R67" s="43">
        <f t="shared" si="22"/>
        <v>30</v>
      </c>
      <c r="S67" s="43">
        <f t="shared" si="22"/>
        <v>0</v>
      </c>
    </row>
    <row r="68" spans="1:19" ht="131.25" x14ac:dyDescent="0.2">
      <c r="A68" s="49" t="s">
        <v>432</v>
      </c>
      <c r="B68" s="36">
        <v>110</v>
      </c>
      <c r="C68" s="37" t="s">
        <v>16</v>
      </c>
      <c r="D68" s="39" t="s">
        <v>25</v>
      </c>
      <c r="E68" s="37" t="s">
        <v>20</v>
      </c>
      <c r="F68" s="38" t="s">
        <v>10</v>
      </c>
      <c r="G68" s="38" t="s">
        <v>14</v>
      </c>
      <c r="H68" s="39" t="s">
        <v>74</v>
      </c>
      <c r="I68" s="53"/>
      <c r="J68" s="43">
        <f t="shared" si="23"/>
        <v>30</v>
      </c>
      <c r="K68" s="43">
        <f t="shared" si="23"/>
        <v>0</v>
      </c>
      <c r="L68" s="366">
        <f t="shared" si="23"/>
        <v>0</v>
      </c>
      <c r="M68" s="366">
        <f t="shared" si="23"/>
        <v>0</v>
      </c>
      <c r="N68" s="43">
        <f t="shared" si="4"/>
        <v>30</v>
      </c>
      <c r="O68" s="43">
        <f t="shared" si="5"/>
        <v>0</v>
      </c>
      <c r="P68" s="43">
        <f t="shared" si="22"/>
        <v>30</v>
      </c>
      <c r="Q68" s="43">
        <f t="shared" si="22"/>
        <v>0</v>
      </c>
      <c r="R68" s="43">
        <f t="shared" si="22"/>
        <v>30</v>
      </c>
      <c r="S68" s="43">
        <f t="shared" si="22"/>
        <v>0</v>
      </c>
    </row>
    <row r="69" spans="1:19" s="34" customFormat="1" ht="37.5" x14ac:dyDescent="0.2">
      <c r="A69" s="13" t="s">
        <v>88</v>
      </c>
      <c r="B69" s="36">
        <v>110</v>
      </c>
      <c r="C69" s="41" t="s">
        <v>16</v>
      </c>
      <c r="D69" s="42" t="s">
        <v>25</v>
      </c>
      <c r="E69" s="37" t="s">
        <v>89</v>
      </c>
      <c r="F69" s="38" t="s">
        <v>10</v>
      </c>
      <c r="G69" s="38" t="s">
        <v>38</v>
      </c>
      <c r="H69" s="39" t="s">
        <v>74</v>
      </c>
      <c r="I69" s="40"/>
      <c r="J69" s="43">
        <f t="shared" si="23"/>
        <v>30</v>
      </c>
      <c r="K69" s="43">
        <f t="shared" si="23"/>
        <v>0</v>
      </c>
      <c r="L69" s="366">
        <f t="shared" si="23"/>
        <v>0</v>
      </c>
      <c r="M69" s="366">
        <f t="shared" si="23"/>
        <v>0</v>
      </c>
      <c r="N69" s="43">
        <f t="shared" si="4"/>
        <v>30</v>
      </c>
      <c r="O69" s="43">
        <f t="shared" si="5"/>
        <v>0</v>
      </c>
      <c r="P69" s="43">
        <f t="shared" si="22"/>
        <v>30</v>
      </c>
      <c r="Q69" s="43">
        <f t="shared" si="22"/>
        <v>0</v>
      </c>
      <c r="R69" s="43">
        <f t="shared" si="22"/>
        <v>30</v>
      </c>
      <c r="S69" s="43">
        <f t="shared" si="22"/>
        <v>0</v>
      </c>
    </row>
    <row r="70" spans="1:19" x14ac:dyDescent="0.2">
      <c r="A70" s="52" t="s">
        <v>433</v>
      </c>
      <c r="B70" s="8">
        <v>110</v>
      </c>
      <c r="C70" s="46" t="s">
        <v>16</v>
      </c>
      <c r="D70" s="45" t="s">
        <v>25</v>
      </c>
      <c r="E70" s="5" t="s">
        <v>20</v>
      </c>
      <c r="F70" s="17" t="s">
        <v>10</v>
      </c>
      <c r="G70" s="17" t="s">
        <v>38</v>
      </c>
      <c r="H70" s="6" t="s">
        <v>90</v>
      </c>
      <c r="I70" s="54"/>
      <c r="J70" s="18">
        <f t="shared" si="23"/>
        <v>30</v>
      </c>
      <c r="K70" s="18">
        <f t="shared" si="23"/>
        <v>0</v>
      </c>
      <c r="L70" s="367">
        <f t="shared" si="23"/>
        <v>0</v>
      </c>
      <c r="M70" s="367">
        <f t="shared" si="23"/>
        <v>0</v>
      </c>
      <c r="N70" s="18">
        <f t="shared" si="4"/>
        <v>30</v>
      </c>
      <c r="O70" s="18">
        <f t="shared" si="5"/>
        <v>0</v>
      </c>
      <c r="P70" s="18">
        <f>P71</f>
        <v>30</v>
      </c>
      <c r="Q70" s="18">
        <f>Q71</f>
        <v>0</v>
      </c>
      <c r="R70" s="18">
        <f>R71</f>
        <v>30</v>
      </c>
      <c r="S70" s="18">
        <f>S71</f>
        <v>0</v>
      </c>
    </row>
    <row r="71" spans="1:19" ht="37.5" x14ac:dyDescent="0.2">
      <c r="A71" s="4" t="s">
        <v>335</v>
      </c>
      <c r="B71" s="8">
        <v>110</v>
      </c>
      <c r="C71" s="46" t="s">
        <v>16</v>
      </c>
      <c r="D71" s="45" t="s">
        <v>25</v>
      </c>
      <c r="E71" s="5" t="s">
        <v>20</v>
      </c>
      <c r="F71" s="17" t="s">
        <v>10</v>
      </c>
      <c r="G71" s="17" t="s">
        <v>38</v>
      </c>
      <c r="H71" s="6" t="s">
        <v>90</v>
      </c>
      <c r="I71" s="7">
        <v>200</v>
      </c>
      <c r="J71" s="18">
        <v>30</v>
      </c>
      <c r="K71" s="18">
        <v>0</v>
      </c>
      <c r="L71" s="367">
        <v>0</v>
      </c>
      <c r="M71" s="367">
        <v>0</v>
      </c>
      <c r="N71" s="18">
        <f t="shared" si="4"/>
        <v>30</v>
      </c>
      <c r="O71" s="18">
        <f t="shared" si="5"/>
        <v>0</v>
      </c>
      <c r="P71" s="18">
        <v>30</v>
      </c>
      <c r="Q71" s="18">
        <v>0</v>
      </c>
      <c r="R71" s="18">
        <v>30</v>
      </c>
      <c r="S71" s="18">
        <v>0</v>
      </c>
    </row>
    <row r="72" spans="1:19" s="34" customFormat="1" ht="56.25" x14ac:dyDescent="0.2">
      <c r="A72" s="13" t="s">
        <v>546</v>
      </c>
      <c r="B72" s="36">
        <v>110</v>
      </c>
      <c r="C72" s="41" t="s">
        <v>16</v>
      </c>
      <c r="D72" s="42">
        <v>10</v>
      </c>
      <c r="E72" s="37"/>
      <c r="F72" s="38"/>
      <c r="G72" s="38"/>
      <c r="H72" s="39"/>
      <c r="I72" s="40"/>
      <c r="J72" s="43">
        <f t="shared" ref="J72:S73" si="24">J73</f>
        <v>2350.6</v>
      </c>
      <c r="K72" s="43">
        <f t="shared" si="24"/>
        <v>0</v>
      </c>
      <c r="L72" s="366">
        <f t="shared" si="24"/>
        <v>0</v>
      </c>
      <c r="M72" s="366">
        <f t="shared" si="24"/>
        <v>0</v>
      </c>
      <c r="N72" s="43">
        <f t="shared" si="4"/>
        <v>2350.6</v>
      </c>
      <c r="O72" s="43">
        <f t="shared" si="5"/>
        <v>0</v>
      </c>
      <c r="P72" s="43">
        <f t="shared" si="24"/>
        <v>100</v>
      </c>
      <c r="Q72" s="43">
        <f t="shared" si="24"/>
        <v>0</v>
      </c>
      <c r="R72" s="43">
        <f t="shared" si="24"/>
        <v>100</v>
      </c>
      <c r="S72" s="43">
        <f t="shared" si="24"/>
        <v>0</v>
      </c>
    </row>
    <row r="73" spans="1:19" s="34" customFormat="1" ht="37.5" x14ac:dyDescent="0.2">
      <c r="A73" s="49" t="s">
        <v>174</v>
      </c>
      <c r="B73" s="50">
        <v>110</v>
      </c>
      <c r="C73" s="51" t="s">
        <v>16</v>
      </c>
      <c r="D73" s="39">
        <v>10</v>
      </c>
      <c r="E73" s="37" t="s">
        <v>20</v>
      </c>
      <c r="F73" s="38" t="s">
        <v>51</v>
      </c>
      <c r="G73" s="38" t="s">
        <v>14</v>
      </c>
      <c r="H73" s="39" t="s">
        <v>74</v>
      </c>
      <c r="I73" s="40"/>
      <c r="J73" s="43">
        <f t="shared" si="24"/>
        <v>2350.6</v>
      </c>
      <c r="K73" s="43">
        <f t="shared" si="24"/>
        <v>0</v>
      </c>
      <c r="L73" s="366">
        <f t="shared" si="24"/>
        <v>0</v>
      </c>
      <c r="M73" s="366">
        <f t="shared" si="24"/>
        <v>0</v>
      </c>
      <c r="N73" s="43">
        <f t="shared" si="4"/>
        <v>2350.6</v>
      </c>
      <c r="O73" s="43">
        <f t="shared" si="5"/>
        <v>0</v>
      </c>
      <c r="P73" s="43">
        <f t="shared" si="24"/>
        <v>100</v>
      </c>
      <c r="Q73" s="43">
        <f t="shared" si="24"/>
        <v>0</v>
      </c>
      <c r="R73" s="43">
        <f t="shared" si="24"/>
        <v>100</v>
      </c>
      <c r="S73" s="43">
        <f t="shared" si="24"/>
        <v>0</v>
      </c>
    </row>
    <row r="74" spans="1:19" ht="131.25" x14ac:dyDescent="0.2">
      <c r="A74" s="49" t="s">
        <v>432</v>
      </c>
      <c r="B74" s="36">
        <v>110</v>
      </c>
      <c r="C74" s="37" t="s">
        <v>16</v>
      </c>
      <c r="D74" s="39">
        <v>10</v>
      </c>
      <c r="E74" s="37" t="s">
        <v>20</v>
      </c>
      <c r="F74" s="38" t="s">
        <v>10</v>
      </c>
      <c r="G74" s="38" t="s">
        <v>14</v>
      </c>
      <c r="H74" s="39" t="s">
        <v>74</v>
      </c>
      <c r="I74" s="53"/>
      <c r="J74" s="43">
        <f>J75+J82</f>
        <v>2350.6</v>
      </c>
      <c r="K74" s="43">
        <f>K75+K82</f>
        <v>0</v>
      </c>
      <c r="L74" s="366">
        <f>L75+L82</f>
        <v>0</v>
      </c>
      <c r="M74" s="366">
        <f>M75+M82</f>
        <v>0</v>
      </c>
      <c r="N74" s="43">
        <f t="shared" si="4"/>
        <v>2350.6</v>
      </c>
      <c r="O74" s="43">
        <f t="shared" si="5"/>
        <v>0</v>
      </c>
      <c r="P74" s="43">
        <f>P75+P82</f>
        <v>100</v>
      </c>
      <c r="Q74" s="43">
        <f>Q75+Q82</f>
        <v>0</v>
      </c>
      <c r="R74" s="43">
        <f>R75+R82</f>
        <v>100</v>
      </c>
      <c r="S74" s="43">
        <f>S75+S82</f>
        <v>0</v>
      </c>
    </row>
    <row r="75" spans="1:19" s="34" customFormat="1" ht="37.5" x14ac:dyDescent="0.2">
      <c r="A75" s="49" t="s">
        <v>86</v>
      </c>
      <c r="B75" s="36">
        <v>110</v>
      </c>
      <c r="C75" s="37" t="s">
        <v>16</v>
      </c>
      <c r="D75" s="39">
        <v>10</v>
      </c>
      <c r="E75" s="37" t="s">
        <v>20</v>
      </c>
      <c r="F75" s="38" t="s">
        <v>10</v>
      </c>
      <c r="G75" s="38" t="s">
        <v>13</v>
      </c>
      <c r="H75" s="39" t="s">
        <v>74</v>
      </c>
      <c r="I75" s="53"/>
      <c r="J75" s="43">
        <f>J76+J80+J78</f>
        <v>1937</v>
      </c>
      <c r="K75" s="43">
        <f>K76+K80+K78</f>
        <v>0</v>
      </c>
      <c r="L75" s="366">
        <f>L76+L80+L78</f>
        <v>0</v>
      </c>
      <c r="M75" s="366">
        <f>M76+M80+M78</f>
        <v>0</v>
      </c>
      <c r="N75" s="43">
        <f t="shared" si="4"/>
        <v>1937</v>
      </c>
      <c r="O75" s="43">
        <f t="shared" si="5"/>
        <v>0</v>
      </c>
      <c r="P75" s="43">
        <f>P76+P80+P78</f>
        <v>70</v>
      </c>
      <c r="Q75" s="43">
        <f>Q76+Q80+Q78</f>
        <v>0</v>
      </c>
      <c r="R75" s="43">
        <f>R76+R80+R78</f>
        <v>70</v>
      </c>
      <c r="S75" s="43">
        <f>S76+S80+S78</f>
        <v>0</v>
      </c>
    </row>
    <row r="76" spans="1:19" ht="37.5" x14ac:dyDescent="0.2">
      <c r="A76" s="52" t="s">
        <v>114</v>
      </c>
      <c r="B76" s="8">
        <v>110</v>
      </c>
      <c r="C76" s="46" t="s">
        <v>16</v>
      </c>
      <c r="D76" s="45">
        <v>10</v>
      </c>
      <c r="E76" s="5" t="s">
        <v>20</v>
      </c>
      <c r="F76" s="17" t="s">
        <v>10</v>
      </c>
      <c r="G76" s="17" t="s">
        <v>13</v>
      </c>
      <c r="H76" s="6" t="s">
        <v>87</v>
      </c>
      <c r="I76" s="54"/>
      <c r="J76" s="18">
        <f t="shared" ref="J76:S76" si="25">J77</f>
        <v>35</v>
      </c>
      <c r="K76" s="18">
        <f t="shared" si="25"/>
        <v>0</v>
      </c>
      <c r="L76" s="367">
        <f t="shared" si="25"/>
        <v>0</v>
      </c>
      <c r="M76" s="367">
        <f t="shared" si="25"/>
        <v>0</v>
      </c>
      <c r="N76" s="18">
        <f t="shared" si="4"/>
        <v>35</v>
      </c>
      <c r="O76" s="18">
        <f t="shared" si="5"/>
        <v>0</v>
      </c>
      <c r="P76" s="18">
        <f t="shared" si="25"/>
        <v>35</v>
      </c>
      <c r="Q76" s="18">
        <f t="shared" si="25"/>
        <v>0</v>
      </c>
      <c r="R76" s="18">
        <f t="shared" si="25"/>
        <v>35</v>
      </c>
      <c r="S76" s="18">
        <f t="shared" si="25"/>
        <v>0</v>
      </c>
    </row>
    <row r="77" spans="1:19" ht="37.5" x14ac:dyDescent="0.2">
      <c r="A77" s="4" t="s">
        <v>335</v>
      </c>
      <c r="B77" s="8">
        <v>110</v>
      </c>
      <c r="C77" s="46" t="s">
        <v>16</v>
      </c>
      <c r="D77" s="45">
        <v>10</v>
      </c>
      <c r="E77" s="5" t="s">
        <v>20</v>
      </c>
      <c r="F77" s="17" t="s">
        <v>10</v>
      </c>
      <c r="G77" s="17" t="s">
        <v>13</v>
      </c>
      <c r="H77" s="6" t="s">
        <v>87</v>
      </c>
      <c r="I77" s="7">
        <v>200</v>
      </c>
      <c r="J77" s="18">
        <v>35</v>
      </c>
      <c r="K77" s="18">
        <v>0</v>
      </c>
      <c r="L77" s="367">
        <v>0</v>
      </c>
      <c r="M77" s="367">
        <v>0</v>
      </c>
      <c r="N77" s="18">
        <f t="shared" si="4"/>
        <v>35</v>
      </c>
      <c r="O77" s="18">
        <f t="shared" si="5"/>
        <v>0</v>
      </c>
      <c r="P77" s="18">
        <v>35</v>
      </c>
      <c r="Q77" s="18">
        <v>0</v>
      </c>
      <c r="R77" s="18">
        <v>35</v>
      </c>
      <c r="S77" s="18">
        <v>0</v>
      </c>
    </row>
    <row r="78" spans="1:19" ht="37.5" x14ac:dyDescent="0.2">
      <c r="A78" s="52" t="s">
        <v>500</v>
      </c>
      <c r="B78" s="8">
        <v>110</v>
      </c>
      <c r="C78" s="46" t="s">
        <v>16</v>
      </c>
      <c r="D78" s="45">
        <v>10</v>
      </c>
      <c r="E78" s="5" t="s">
        <v>20</v>
      </c>
      <c r="F78" s="17" t="s">
        <v>10</v>
      </c>
      <c r="G78" s="17" t="s">
        <v>13</v>
      </c>
      <c r="H78" s="6" t="s">
        <v>499</v>
      </c>
      <c r="I78" s="54"/>
      <c r="J78" s="18">
        <f t="shared" ref="J78:S78" si="26">J79</f>
        <v>1667</v>
      </c>
      <c r="K78" s="18">
        <f t="shared" si="26"/>
        <v>0</v>
      </c>
      <c r="L78" s="367">
        <f t="shared" si="26"/>
        <v>0</v>
      </c>
      <c r="M78" s="367">
        <f t="shared" si="26"/>
        <v>0</v>
      </c>
      <c r="N78" s="18">
        <f t="shared" si="4"/>
        <v>1667</v>
      </c>
      <c r="O78" s="18">
        <f t="shared" si="5"/>
        <v>0</v>
      </c>
      <c r="P78" s="18">
        <f t="shared" si="26"/>
        <v>0</v>
      </c>
      <c r="Q78" s="18">
        <f t="shared" si="26"/>
        <v>0</v>
      </c>
      <c r="R78" s="18">
        <f t="shared" si="26"/>
        <v>0</v>
      </c>
      <c r="S78" s="18">
        <f t="shared" si="26"/>
        <v>0</v>
      </c>
    </row>
    <row r="79" spans="1:19" ht="37.5" x14ac:dyDescent="0.2">
      <c r="A79" s="4" t="s">
        <v>335</v>
      </c>
      <c r="B79" s="8">
        <v>110</v>
      </c>
      <c r="C79" s="46" t="s">
        <v>16</v>
      </c>
      <c r="D79" s="45">
        <v>10</v>
      </c>
      <c r="E79" s="5" t="s">
        <v>20</v>
      </c>
      <c r="F79" s="17" t="s">
        <v>10</v>
      </c>
      <c r="G79" s="17" t="s">
        <v>13</v>
      </c>
      <c r="H79" s="6" t="s">
        <v>499</v>
      </c>
      <c r="I79" s="7">
        <v>200</v>
      </c>
      <c r="J79" s="18">
        <v>1667</v>
      </c>
      <c r="K79" s="18">
        <v>0</v>
      </c>
      <c r="L79" s="367">
        <v>0</v>
      </c>
      <c r="M79" s="367">
        <v>0</v>
      </c>
      <c r="N79" s="18">
        <f t="shared" si="4"/>
        <v>1667</v>
      </c>
      <c r="O79" s="18">
        <f t="shared" si="5"/>
        <v>0</v>
      </c>
      <c r="P79" s="18">
        <v>0</v>
      </c>
      <c r="Q79" s="18">
        <v>0</v>
      </c>
      <c r="R79" s="18">
        <v>0</v>
      </c>
      <c r="S79" s="18">
        <v>0</v>
      </c>
    </row>
    <row r="80" spans="1:19" ht="93.75" x14ac:dyDescent="0.2">
      <c r="A80" s="52" t="s">
        <v>627</v>
      </c>
      <c r="B80" s="8">
        <v>110</v>
      </c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407</v>
      </c>
      <c r="I80" s="54"/>
      <c r="J80" s="18">
        <f t="shared" ref="J80:S80" si="27">J81</f>
        <v>235</v>
      </c>
      <c r="K80" s="18">
        <f t="shared" si="27"/>
        <v>0</v>
      </c>
      <c r="L80" s="367">
        <f t="shared" si="27"/>
        <v>0</v>
      </c>
      <c r="M80" s="367">
        <f t="shared" si="27"/>
        <v>0</v>
      </c>
      <c r="N80" s="18">
        <f t="shared" si="4"/>
        <v>235</v>
      </c>
      <c r="O80" s="18">
        <f t="shared" si="5"/>
        <v>0</v>
      </c>
      <c r="P80" s="18">
        <f t="shared" si="27"/>
        <v>35</v>
      </c>
      <c r="Q80" s="18">
        <f t="shared" si="27"/>
        <v>0</v>
      </c>
      <c r="R80" s="18">
        <f t="shared" si="27"/>
        <v>35</v>
      </c>
      <c r="S80" s="18">
        <f t="shared" si="27"/>
        <v>0</v>
      </c>
    </row>
    <row r="81" spans="1:19" ht="37.5" x14ac:dyDescent="0.2">
      <c r="A81" s="4" t="s">
        <v>335</v>
      </c>
      <c r="B81" s="8">
        <v>110</v>
      </c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407</v>
      </c>
      <c r="I81" s="7">
        <v>200</v>
      </c>
      <c r="J81" s="18">
        <v>235</v>
      </c>
      <c r="K81" s="18">
        <v>0</v>
      </c>
      <c r="L81" s="367">
        <v>0</v>
      </c>
      <c r="M81" s="367">
        <v>0</v>
      </c>
      <c r="N81" s="18">
        <f t="shared" si="4"/>
        <v>235</v>
      </c>
      <c r="O81" s="18">
        <f t="shared" si="5"/>
        <v>0</v>
      </c>
      <c r="P81" s="18">
        <v>35</v>
      </c>
      <c r="Q81" s="18">
        <v>0</v>
      </c>
      <c r="R81" s="18">
        <v>35</v>
      </c>
      <c r="S81" s="18">
        <v>0</v>
      </c>
    </row>
    <row r="82" spans="1:19" s="34" customFormat="1" ht="37.5" x14ac:dyDescent="0.2">
      <c r="A82" s="13" t="s">
        <v>434</v>
      </c>
      <c r="B82" s="36">
        <v>110</v>
      </c>
      <c r="C82" s="41" t="s">
        <v>16</v>
      </c>
      <c r="D82" s="42">
        <v>10</v>
      </c>
      <c r="E82" s="37" t="s">
        <v>20</v>
      </c>
      <c r="F82" s="38" t="s">
        <v>10</v>
      </c>
      <c r="G82" s="38" t="s">
        <v>16</v>
      </c>
      <c r="H82" s="39" t="s">
        <v>74</v>
      </c>
      <c r="I82" s="40"/>
      <c r="J82" s="43">
        <f t="shared" ref="J82:S83" si="28">J83</f>
        <v>413.6</v>
      </c>
      <c r="K82" s="43">
        <f t="shared" si="28"/>
        <v>0</v>
      </c>
      <c r="L82" s="366">
        <f t="shared" si="28"/>
        <v>0</v>
      </c>
      <c r="M82" s="366">
        <f t="shared" si="28"/>
        <v>0</v>
      </c>
      <c r="N82" s="43">
        <f t="shared" si="4"/>
        <v>413.6</v>
      </c>
      <c r="O82" s="43">
        <f t="shared" si="5"/>
        <v>0</v>
      </c>
      <c r="P82" s="43">
        <f t="shared" si="28"/>
        <v>30</v>
      </c>
      <c r="Q82" s="43">
        <f t="shared" si="28"/>
        <v>0</v>
      </c>
      <c r="R82" s="43">
        <f t="shared" si="28"/>
        <v>30</v>
      </c>
      <c r="S82" s="43">
        <f t="shared" si="28"/>
        <v>0</v>
      </c>
    </row>
    <row r="83" spans="1:19" x14ac:dyDescent="0.2">
      <c r="A83" s="52" t="s">
        <v>435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16</v>
      </c>
      <c r="H83" s="6" t="s">
        <v>91</v>
      </c>
      <c r="I83" s="54"/>
      <c r="J83" s="18">
        <f t="shared" si="28"/>
        <v>413.6</v>
      </c>
      <c r="K83" s="18">
        <f t="shared" si="28"/>
        <v>0</v>
      </c>
      <c r="L83" s="367">
        <f t="shared" si="28"/>
        <v>0</v>
      </c>
      <c r="M83" s="367">
        <f t="shared" si="28"/>
        <v>0</v>
      </c>
      <c r="N83" s="18">
        <f t="shared" si="4"/>
        <v>413.6</v>
      </c>
      <c r="O83" s="18">
        <f t="shared" si="5"/>
        <v>0</v>
      </c>
      <c r="P83" s="18">
        <f t="shared" si="28"/>
        <v>30</v>
      </c>
      <c r="Q83" s="18">
        <f t="shared" si="28"/>
        <v>0</v>
      </c>
      <c r="R83" s="18">
        <f t="shared" si="28"/>
        <v>30</v>
      </c>
      <c r="S83" s="18">
        <f t="shared" si="28"/>
        <v>0</v>
      </c>
    </row>
    <row r="84" spans="1:19" ht="37.5" x14ac:dyDescent="0.2">
      <c r="A84" s="4" t="s">
        <v>335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16</v>
      </c>
      <c r="H84" s="6" t="s">
        <v>91</v>
      </c>
      <c r="I84" s="7">
        <v>200</v>
      </c>
      <c r="J84" s="18">
        <v>413.6</v>
      </c>
      <c r="K84" s="18">
        <v>0</v>
      </c>
      <c r="L84" s="367">
        <v>0</v>
      </c>
      <c r="M84" s="367">
        <v>0</v>
      </c>
      <c r="N84" s="18">
        <f t="shared" si="4"/>
        <v>413.6</v>
      </c>
      <c r="O84" s="18">
        <f t="shared" si="5"/>
        <v>0</v>
      </c>
      <c r="P84" s="18">
        <v>30</v>
      </c>
      <c r="Q84" s="18">
        <v>0</v>
      </c>
      <c r="R84" s="18">
        <v>30</v>
      </c>
      <c r="S84" s="18">
        <v>0</v>
      </c>
    </row>
    <row r="85" spans="1:19" ht="56.25" x14ac:dyDescent="0.2">
      <c r="A85" s="49" t="s">
        <v>27</v>
      </c>
      <c r="B85" s="36">
        <v>110</v>
      </c>
      <c r="C85" s="37" t="s">
        <v>16</v>
      </c>
      <c r="D85" s="39" t="s">
        <v>28</v>
      </c>
      <c r="E85" s="37"/>
      <c r="F85" s="38"/>
      <c r="G85" s="38"/>
      <c r="H85" s="39"/>
      <c r="I85" s="53"/>
      <c r="J85" s="43">
        <f t="shared" ref="J85:S87" si="29">J86</f>
        <v>3049.8</v>
      </c>
      <c r="K85" s="43">
        <f t="shared" si="29"/>
        <v>0</v>
      </c>
      <c r="L85" s="366">
        <f t="shared" si="29"/>
        <v>1572.4</v>
      </c>
      <c r="M85" s="366">
        <f t="shared" si="29"/>
        <v>0</v>
      </c>
      <c r="N85" s="43">
        <f t="shared" si="4"/>
        <v>4622.2000000000007</v>
      </c>
      <c r="O85" s="43">
        <f t="shared" si="5"/>
        <v>0</v>
      </c>
      <c r="P85" s="43">
        <f t="shared" si="29"/>
        <v>3048.9</v>
      </c>
      <c r="Q85" s="43">
        <f t="shared" si="29"/>
        <v>0</v>
      </c>
      <c r="R85" s="43">
        <f t="shared" si="29"/>
        <v>3119.9</v>
      </c>
      <c r="S85" s="43">
        <f t="shared" si="29"/>
        <v>0</v>
      </c>
    </row>
    <row r="86" spans="1:19" s="34" customFormat="1" ht="37.5" x14ac:dyDescent="0.2">
      <c r="A86" s="49" t="s">
        <v>174</v>
      </c>
      <c r="B86" s="50">
        <v>110</v>
      </c>
      <c r="C86" s="51" t="s">
        <v>16</v>
      </c>
      <c r="D86" s="39" t="s">
        <v>28</v>
      </c>
      <c r="E86" s="37" t="s">
        <v>20</v>
      </c>
      <c r="F86" s="38" t="s">
        <v>51</v>
      </c>
      <c r="G86" s="38" t="s">
        <v>14</v>
      </c>
      <c r="H86" s="39" t="s">
        <v>74</v>
      </c>
      <c r="I86" s="40"/>
      <c r="J86" s="43">
        <f t="shared" si="29"/>
        <v>3049.8</v>
      </c>
      <c r="K86" s="43">
        <f t="shared" si="29"/>
        <v>0</v>
      </c>
      <c r="L86" s="366">
        <f t="shared" si="29"/>
        <v>1572.4</v>
      </c>
      <c r="M86" s="366">
        <f t="shared" si="29"/>
        <v>0</v>
      </c>
      <c r="N86" s="43">
        <f t="shared" si="4"/>
        <v>4622.2000000000007</v>
      </c>
      <c r="O86" s="43">
        <f t="shared" si="5"/>
        <v>0</v>
      </c>
      <c r="P86" s="43">
        <f t="shared" si="29"/>
        <v>3048.9</v>
      </c>
      <c r="Q86" s="43">
        <f t="shared" si="29"/>
        <v>0</v>
      </c>
      <c r="R86" s="43">
        <f t="shared" si="29"/>
        <v>3119.9</v>
      </c>
      <c r="S86" s="43">
        <f t="shared" si="29"/>
        <v>0</v>
      </c>
    </row>
    <row r="87" spans="1:19" ht="56.25" x14ac:dyDescent="0.2">
      <c r="A87" s="49" t="s">
        <v>119</v>
      </c>
      <c r="B87" s="8">
        <v>110</v>
      </c>
      <c r="C87" s="41" t="s">
        <v>16</v>
      </c>
      <c r="D87" s="42" t="s">
        <v>28</v>
      </c>
      <c r="E87" s="37" t="s">
        <v>20</v>
      </c>
      <c r="F87" s="38" t="s">
        <v>9</v>
      </c>
      <c r="G87" s="38" t="s">
        <v>14</v>
      </c>
      <c r="H87" s="39" t="s">
        <v>74</v>
      </c>
      <c r="I87" s="53"/>
      <c r="J87" s="43">
        <f t="shared" si="29"/>
        <v>3049.8</v>
      </c>
      <c r="K87" s="43">
        <f t="shared" si="29"/>
        <v>0</v>
      </c>
      <c r="L87" s="366">
        <f t="shared" si="29"/>
        <v>1572.4</v>
      </c>
      <c r="M87" s="366">
        <f t="shared" si="29"/>
        <v>0</v>
      </c>
      <c r="N87" s="43">
        <f t="shared" ref="N87:N163" si="30">J87+L87</f>
        <v>4622.2000000000007</v>
      </c>
      <c r="O87" s="43">
        <f t="shared" ref="O87:O163" si="31">K87+M87</f>
        <v>0</v>
      </c>
      <c r="P87" s="43">
        <f t="shared" si="29"/>
        <v>3048.9</v>
      </c>
      <c r="Q87" s="43">
        <f t="shared" si="29"/>
        <v>0</v>
      </c>
      <c r="R87" s="43">
        <f t="shared" si="29"/>
        <v>3119.9</v>
      </c>
      <c r="S87" s="43">
        <f t="shared" si="29"/>
        <v>0</v>
      </c>
    </row>
    <row r="88" spans="1:19" s="34" customFormat="1" ht="56.25" x14ac:dyDescent="0.2">
      <c r="A88" s="69" t="s">
        <v>120</v>
      </c>
      <c r="B88" s="36">
        <v>110</v>
      </c>
      <c r="C88" s="41" t="s">
        <v>16</v>
      </c>
      <c r="D88" s="42" t="s">
        <v>28</v>
      </c>
      <c r="E88" s="37" t="s">
        <v>20</v>
      </c>
      <c r="F88" s="38" t="s">
        <v>9</v>
      </c>
      <c r="G88" s="38" t="s">
        <v>13</v>
      </c>
      <c r="H88" s="39" t="s">
        <v>74</v>
      </c>
      <c r="I88" s="53"/>
      <c r="J88" s="43">
        <f t="shared" ref="J88:S88" si="32">J89+J92+J94</f>
        <v>3049.8</v>
      </c>
      <c r="K88" s="43">
        <f t="shared" si="32"/>
        <v>0</v>
      </c>
      <c r="L88" s="366">
        <f>L89+L92+L94</f>
        <v>1572.4</v>
      </c>
      <c r="M88" s="366">
        <f>M89+M92+M94</f>
        <v>0</v>
      </c>
      <c r="N88" s="43">
        <f t="shared" si="30"/>
        <v>4622.2000000000007</v>
      </c>
      <c r="O88" s="43">
        <f t="shared" si="31"/>
        <v>0</v>
      </c>
      <c r="P88" s="43">
        <f t="shared" si="32"/>
        <v>3048.9</v>
      </c>
      <c r="Q88" s="43">
        <f t="shared" si="32"/>
        <v>0</v>
      </c>
      <c r="R88" s="43">
        <f t="shared" si="32"/>
        <v>3119.9</v>
      </c>
      <c r="S88" s="43">
        <f t="shared" si="32"/>
        <v>0</v>
      </c>
    </row>
    <row r="89" spans="1:19" ht="37.5" x14ac:dyDescent="0.2">
      <c r="A89" s="52" t="s">
        <v>165</v>
      </c>
      <c r="B89" s="8">
        <v>110</v>
      </c>
      <c r="C89" s="46" t="s">
        <v>16</v>
      </c>
      <c r="D89" s="45" t="s">
        <v>28</v>
      </c>
      <c r="E89" s="5" t="s">
        <v>20</v>
      </c>
      <c r="F89" s="17" t="s">
        <v>9</v>
      </c>
      <c r="G89" s="17" t="s">
        <v>13</v>
      </c>
      <c r="H89" s="6" t="s">
        <v>84</v>
      </c>
      <c r="I89" s="53"/>
      <c r="J89" s="18">
        <f t="shared" ref="J89:S89" si="33">J90+J91</f>
        <v>300</v>
      </c>
      <c r="K89" s="18">
        <f t="shared" si="33"/>
        <v>0</v>
      </c>
      <c r="L89" s="367">
        <f>L90+L91</f>
        <v>0</v>
      </c>
      <c r="M89" s="367">
        <f>M90+M91</f>
        <v>0</v>
      </c>
      <c r="N89" s="18">
        <f t="shared" si="30"/>
        <v>300</v>
      </c>
      <c r="O89" s="18">
        <f t="shared" si="31"/>
        <v>0</v>
      </c>
      <c r="P89" s="18">
        <f t="shared" si="33"/>
        <v>300</v>
      </c>
      <c r="Q89" s="18">
        <f t="shared" si="33"/>
        <v>0</v>
      </c>
      <c r="R89" s="18">
        <f t="shared" si="33"/>
        <v>300</v>
      </c>
      <c r="S89" s="18">
        <f t="shared" si="33"/>
        <v>0</v>
      </c>
    </row>
    <row r="90" spans="1:19" ht="93.75" x14ac:dyDescent="0.2">
      <c r="A90" s="2" t="s">
        <v>334</v>
      </c>
      <c r="B90" s="8">
        <v>110</v>
      </c>
      <c r="C90" s="46" t="s">
        <v>16</v>
      </c>
      <c r="D90" s="45" t="s">
        <v>28</v>
      </c>
      <c r="E90" s="5" t="s">
        <v>20</v>
      </c>
      <c r="F90" s="17" t="s">
        <v>9</v>
      </c>
      <c r="G90" s="17" t="s">
        <v>13</v>
      </c>
      <c r="H90" s="6" t="s">
        <v>84</v>
      </c>
      <c r="I90" s="7">
        <v>100</v>
      </c>
      <c r="J90" s="18">
        <v>273</v>
      </c>
      <c r="K90" s="18">
        <v>0</v>
      </c>
      <c r="L90" s="367">
        <v>0</v>
      </c>
      <c r="M90" s="367">
        <v>0</v>
      </c>
      <c r="N90" s="18">
        <f t="shared" si="30"/>
        <v>273</v>
      </c>
      <c r="O90" s="18">
        <f t="shared" si="31"/>
        <v>0</v>
      </c>
      <c r="P90" s="18">
        <v>273</v>
      </c>
      <c r="Q90" s="18">
        <v>0</v>
      </c>
      <c r="R90" s="18">
        <v>273</v>
      </c>
      <c r="S90" s="18">
        <v>0</v>
      </c>
    </row>
    <row r="91" spans="1:19" ht="37.5" x14ac:dyDescent="0.2">
      <c r="A91" s="4" t="s">
        <v>335</v>
      </c>
      <c r="B91" s="8">
        <v>110</v>
      </c>
      <c r="C91" s="46" t="s">
        <v>16</v>
      </c>
      <c r="D91" s="45" t="s">
        <v>28</v>
      </c>
      <c r="E91" s="5" t="s">
        <v>20</v>
      </c>
      <c r="F91" s="17" t="s">
        <v>9</v>
      </c>
      <c r="G91" s="17" t="s">
        <v>13</v>
      </c>
      <c r="H91" s="6" t="s">
        <v>84</v>
      </c>
      <c r="I91" s="7">
        <v>200</v>
      </c>
      <c r="J91" s="18">
        <v>27</v>
      </c>
      <c r="K91" s="18">
        <v>0</v>
      </c>
      <c r="L91" s="367">
        <v>0</v>
      </c>
      <c r="M91" s="367">
        <v>0</v>
      </c>
      <c r="N91" s="18">
        <f t="shared" si="30"/>
        <v>27</v>
      </c>
      <c r="O91" s="18">
        <f t="shared" si="31"/>
        <v>0</v>
      </c>
      <c r="P91" s="18">
        <v>27</v>
      </c>
      <c r="Q91" s="18">
        <v>0</v>
      </c>
      <c r="R91" s="18">
        <v>27</v>
      </c>
      <c r="S91" s="18">
        <v>0</v>
      </c>
    </row>
    <row r="92" spans="1:19" ht="56.25" x14ac:dyDescent="0.2">
      <c r="A92" s="52" t="s">
        <v>436</v>
      </c>
      <c r="B92" s="8" t="s">
        <v>73</v>
      </c>
      <c r="C92" s="46" t="s">
        <v>16</v>
      </c>
      <c r="D92" s="45" t="s">
        <v>28</v>
      </c>
      <c r="E92" s="5" t="s">
        <v>20</v>
      </c>
      <c r="F92" s="17" t="s">
        <v>9</v>
      </c>
      <c r="G92" s="17" t="s">
        <v>13</v>
      </c>
      <c r="H92" s="6" t="s">
        <v>85</v>
      </c>
      <c r="I92" s="53"/>
      <c r="J92" s="18">
        <f t="shared" ref="J92:S92" si="34">J93</f>
        <v>1683</v>
      </c>
      <c r="K92" s="18">
        <f t="shared" si="34"/>
        <v>0</v>
      </c>
      <c r="L92" s="367">
        <f t="shared" si="34"/>
        <v>0</v>
      </c>
      <c r="M92" s="367">
        <f t="shared" si="34"/>
        <v>0</v>
      </c>
      <c r="N92" s="18">
        <f t="shared" si="30"/>
        <v>1683</v>
      </c>
      <c r="O92" s="18">
        <f t="shared" si="31"/>
        <v>0</v>
      </c>
      <c r="P92" s="18">
        <f t="shared" si="34"/>
        <v>1751</v>
      </c>
      <c r="Q92" s="18">
        <f t="shared" si="34"/>
        <v>0</v>
      </c>
      <c r="R92" s="18">
        <f t="shared" si="34"/>
        <v>1822</v>
      </c>
      <c r="S92" s="18">
        <f t="shared" si="34"/>
        <v>0</v>
      </c>
    </row>
    <row r="93" spans="1:19" ht="93.75" x14ac:dyDescent="0.2">
      <c r="A93" s="2" t="s">
        <v>334</v>
      </c>
      <c r="B93" s="8" t="s">
        <v>73</v>
      </c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85</v>
      </c>
      <c r="I93" s="7">
        <v>100</v>
      </c>
      <c r="J93" s="18">
        <v>1683</v>
      </c>
      <c r="K93" s="18">
        <v>0</v>
      </c>
      <c r="L93" s="367">
        <v>0</v>
      </c>
      <c r="M93" s="367">
        <v>0</v>
      </c>
      <c r="N93" s="18">
        <f t="shared" si="30"/>
        <v>1683</v>
      </c>
      <c r="O93" s="18">
        <f t="shared" si="31"/>
        <v>0</v>
      </c>
      <c r="P93" s="18">
        <v>1751</v>
      </c>
      <c r="Q93" s="18">
        <v>0</v>
      </c>
      <c r="R93" s="18">
        <v>1822</v>
      </c>
      <c r="S93" s="18">
        <v>0</v>
      </c>
    </row>
    <row r="94" spans="1:19" ht="56.25" x14ac:dyDescent="0.2">
      <c r="A94" s="52" t="s">
        <v>437</v>
      </c>
      <c r="B94" s="8">
        <v>110</v>
      </c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404</v>
      </c>
      <c r="I94" s="53"/>
      <c r="J94" s="18">
        <f t="shared" ref="J94:S94" si="35">J95</f>
        <v>1066.8</v>
      </c>
      <c r="K94" s="18">
        <f t="shared" si="35"/>
        <v>0</v>
      </c>
      <c r="L94" s="367">
        <f t="shared" si="35"/>
        <v>1572.4</v>
      </c>
      <c r="M94" s="367">
        <f t="shared" si="35"/>
        <v>0</v>
      </c>
      <c r="N94" s="18">
        <f t="shared" si="30"/>
        <v>2639.2</v>
      </c>
      <c r="O94" s="18">
        <f t="shared" si="31"/>
        <v>0</v>
      </c>
      <c r="P94" s="18">
        <f t="shared" si="35"/>
        <v>997.9</v>
      </c>
      <c r="Q94" s="18">
        <f t="shared" si="35"/>
        <v>0</v>
      </c>
      <c r="R94" s="18">
        <f t="shared" si="35"/>
        <v>997.9</v>
      </c>
      <c r="S94" s="18">
        <f t="shared" si="35"/>
        <v>0</v>
      </c>
    </row>
    <row r="95" spans="1:19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404</v>
      </c>
      <c r="I95" s="7">
        <v>200</v>
      </c>
      <c r="J95" s="18">
        <v>1066.8</v>
      </c>
      <c r="K95" s="18">
        <v>0</v>
      </c>
      <c r="L95" s="367">
        <v>1572.4</v>
      </c>
      <c r="M95" s="367">
        <v>0</v>
      </c>
      <c r="N95" s="18">
        <f t="shared" si="30"/>
        <v>2639.2</v>
      </c>
      <c r="O95" s="18">
        <f t="shared" si="31"/>
        <v>0</v>
      </c>
      <c r="P95" s="18">
        <v>997.9</v>
      </c>
      <c r="Q95" s="18">
        <v>0</v>
      </c>
      <c r="R95" s="18">
        <v>997.9</v>
      </c>
      <c r="S95" s="18">
        <v>0</v>
      </c>
    </row>
    <row r="96" spans="1:19" x14ac:dyDescent="0.2">
      <c r="A96" s="35" t="s">
        <v>29</v>
      </c>
      <c r="B96" s="36">
        <v>110</v>
      </c>
      <c r="C96" s="37" t="s">
        <v>17</v>
      </c>
      <c r="D96" s="39" t="s">
        <v>14</v>
      </c>
      <c r="E96" s="5"/>
      <c r="F96" s="17"/>
      <c r="G96" s="17"/>
      <c r="H96" s="6"/>
      <c r="I96" s="7"/>
      <c r="J96" s="43">
        <f>J97+J121</f>
        <v>89109.900000000009</v>
      </c>
      <c r="K96" s="43">
        <f>K97+K121</f>
        <v>4948.8</v>
      </c>
      <c r="L96" s="366">
        <f>L97+L121</f>
        <v>-1534</v>
      </c>
      <c r="M96" s="366">
        <f>M97+M121</f>
        <v>0</v>
      </c>
      <c r="N96" s="43">
        <f t="shared" si="30"/>
        <v>87575.900000000009</v>
      </c>
      <c r="O96" s="43">
        <f t="shared" si="31"/>
        <v>4948.8</v>
      </c>
      <c r="P96" s="43">
        <f>P97+P121</f>
        <v>110563.70000000001</v>
      </c>
      <c r="Q96" s="43">
        <f>Q97+Q121</f>
        <v>28695.7</v>
      </c>
      <c r="R96" s="43">
        <f>R97+R121</f>
        <v>78581.2</v>
      </c>
      <c r="S96" s="43">
        <f>S97+S121</f>
        <v>3351.8</v>
      </c>
    </row>
    <row r="97" spans="1:19" x14ac:dyDescent="0.2">
      <c r="A97" s="49" t="s">
        <v>31</v>
      </c>
      <c r="B97" s="36">
        <v>110</v>
      </c>
      <c r="C97" s="37" t="s">
        <v>17</v>
      </c>
      <c r="D97" s="39" t="s">
        <v>25</v>
      </c>
      <c r="E97" s="37"/>
      <c r="F97" s="38"/>
      <c r="G97" s="38"/>
      <c r="H97" s="39"/>
      <c r="I97" s="53"/>
      <c r="J97" s="43">
        <f t="shared" ref="J97:S97" si="36">J98</f>
        <v>84759.900000000009</v>
      </c>
      <c r="K97" s="43">
        <f t="shared" si="36"/>
        <v>4948.8</v>
      </c>
      <c r="L97" s="366">
        <f t="shared" si="36"/>
        <v>-1900</v>
      </c>
      <c r="M97" s="366">
        <f t="shared" si="36"/>
        <v>0</v>
      </c>
      <c r="N97" s="43">
        <f t="shared" si="30"/>
        <v>82859.900000000009</v>
      </c>
      <c r="O97" s="43">
        <f t="shared" si="31"/>
        <v>4948.8</v>
      </c>
      <c r="P97" s="43">
        <f t="shared" si="36"/>
        <v>109163.70000000001</v>
      </c>
      <c r="Q97" s="43">
        <f t="shared" si="36"/>
        <v>28695.7</v>
      </c>
      <c r="R97" s="43">
        <f t="shared" si="36"/>
        <v>77181.2</v>
      </c>
      <c r="S97" s="43">
        <f t="shared" si="36"/>
        <v>3351.8</v>
      </c>
    </row>
    <row r="98" spans="1:19" s="34" customFormat="1" ht="56.25" x14ac:dyDescent="0.2">
      <c r="A98" s="49" t="s">
        <v>171</v>
      </c>
      <c r="B98" s="36">
        <v>110</v>
      </c>
      <c r="C98" s="37" t="s">
        <v>17</v>
      </c>
      <c r="D98" s="39" t="s">
        <v>25</v>
      </c>
      <c r="E98" s="37" t="s">
        <v>16</v>
      </c>
      <c r="F98" s="38" t="s">
        <v>51</v>
      </c>
      <c r="G98" s="38" t="s">
        <v>14</v>
      </c>
      <c r="H98" s="39" t="s">
        <v>74</v>
      </c>
      <c r="I98" s="53"/>
      <c r="J98" s="43">
        <f>J99+J117</f>
        <v>84759.900000000009</v>
      </c>
      <c r="K98" s="43">
        <f>K99+K117</f>
        <v>4948.8</v>
      </c>
      <c r="L98" s="366">
        <f>L99+L117</f>
        <v>-1900</v>
      </c>
      <c r="M98" s="366">
        <f>M99+M117</f>
        <v>0</v>
      </c>
      <c r="N98" s="43">
        <f t="shared" si="30"/>
        <v>82859.900000000009</v>
      </c>
      <c r="O98" s="43">
        <f t="shared" si="31"/>
        <v>4948.8</v>
      </c>
      <c r="P98" s="43">
        <f>P99+P117</f>
        <v>109163.70000000001</v>
      </c>
      <c r="Q98" s="43">
        <f>Q99+Q117</f>
        <v>28695.7</v>
      </c>
      <c r="R98" s="43">
        <f>R99+R117</f>
        <v>77181.2</v>
      </c>
      <c r="S98" s="43">
        <f>S99+S117</f>
        <v>3351.8</v>
      </c>
    </row>
    <row r="99" spans="1:19" s="34" customFormat="1" ht="56.25" x14ac:dyDescent="0.2">
      <c r="A99" s="49" t="s">
        <v>77</v>
      </c>
      <c r="B99" s="36">
        <v>110</v>
      </c>
      <c r="C99" s="37" t="s">
        <v>17</v>
      </c>
      <c r="D99" s="39" t="s">
        <v>25</v>
      </c>
      <c r="E99" s="37" t="s">
        <v>16</v>
      </c>
      <c r="F99" s="38" t="s">
        <v>9</v>
      </c>
      <c r="G99" s="38" t="s">
        <v>14</v>
      </c>
      <c r="H99" s="39" t="s">
        <v>74</v>
      </c>
      <c r="I99" s="53"/>
      <c r="J99" s="43">
        <f t="shared" ref="J99:S99" si="37">J100+J111</f>
        <v>84459.900000000009</v>
      </c>
      <c r="K99" s="43">
        <f t="shared" si="37"/>
        <v>4948.8</v>
      </c>
      <c r="L99" s="366">
        <f>L100+L111</f>
        <v>-1900</v>
      </c>
      <c r="M99" s="366">
        <f>M100+M111</f>
        <v>0</v>
      </c>
      <c r="N99" s="43">
        <f t="shared" si="30"/>
        <v>82559.900000000009</v>
      </c>
      <c r="O99" s="43">
        <f t="shared" si="31"/>
        <v>4948.8</v>
      </c>
      <c r="P99" s="43">
        <f t="shared" si="37"/>
        <v>109163.70000000001</v>
      </c>
      <c r="Q99" s="43">
        <f t="shared" si="37"/>
        <v>28695.7</v>
      </c>
      <c r="R99" s="43">
        <f t="shared" si="37"/>
        <v>77181.2</v>
      </c>
      <c r="S99" s="43">
        <f t="shared" si="37"/>
        <v>3351.8</v>
      </c>
    </row>
    <row r="100" spans="1:19" s="34" customFormat="1" ht="93.75" x14ac:dyDescent="0.2">
      <c r="A100" s="49" t="s">
        <v>78</v>
      </c>
      <c r="B100" s="36">
        <v>110</v>
      </c>
      <c r="C100" s="37" t="s">
        <v>17</v>
      </c>
      <c r="D100" s="39" t="s">
        <v>25</v>
      </c>
      <c r="E100" s="37" t="s">
        <v>16</v>
      </c>
      <c r="F100" s="38" t="s">
        <v>9</v>
      </c>
      <c r="G100" s="38" t="s">
        <v>13</v>
      </c>
      <c r="H100" s="39" t="s">
        <v>74</v>
      </c>
      <c r="I100" s="53"/>
      <c r="J100" s="43">
        <f>J101+J103+J105+J107+J109</f>
        <v>74172.800000000003</v>
      </c>
      <c r="K100" s="43">
        <f t="shared" ref="K100:S100" si="38">K101+K103+K105+K107+K109</f>
        <v>4948.8</v>
      </c>
      <c r="L100" s="366">
        <f t="shared" si="38"/>
        <v>1200</v>
      </c>
      <c r="M100" s="366">
        <f t="shared" si="38"/>
        <v>0</v>
      </c>
      <c r="N100" s="43">
        <f t="shared" si="30"/>
        <v>75372.800000000003</v>
      </c>
      <c r="O100" s="43">
        <f t="shared" si="31"/>
        <v>4948.8</v>
      </c>
      <c r="P100" s="43">
        <f t="shared" si="38"/>
        <v>107284.70000000001</v>
      </c>
      <c r="Q100" s="43">
        <f t="shared" si="38"/>
        <v>28695.7</v>
      </c>
      <c r="R100" s="43">
        <f t="shared" si="38"/>
        <v>75719.5</v>
      </c>
      <c r="S100" s="43">
        <f t="shared" si="38"/>
        <v>3351.8</v>
      </c>
    </row>
    <row r="101" spans="1:19" ht="37.5" x14ac:dyDescent="0.2">
      <c r="A101" s="52" t="s">
        <v>430</v>
      </c>
      <c r="B101" s="8">
        <v>110</v>
      </c>
      <c r="C101" s="46" t="s">
        <v>17</v>
      </c>
      <c r="D101" s="45" t="s">
        <v>25</v>
      </c>
      <c r="E101" s="5" t="s">
        <v>16</v>
      </c>
      <c r="F101" s="17" t="s">
        <v>9</v>
      </c>
      <c r="G101" s="17" t="s">
        <v>13</v>
      </c>
      <c r="H101" s="6" t="s">
        <v>79</v>
      </c>
      <c r="I101" s="54"/>
      <c r="J101" s="18">
        <f t="shared" ref="J101:S101" si="39">J102</f>
        <v>47480</v>
      </c>
      <c r="K101" s="18">
        <f t="shared" si="39"/>
        <v>0</v>
      </c>
      <c r="L101" s="367">
        <f t="shared" si="39"/>
        <v>0</v>
      </c>
      <c r="M101" s="367">
        <f t="shared" si="39"/>
        <v>0</v>
      </c>
      <c r="N101" s="18">
        <f t="shared" si="30"/>
        <v>47480</v>
      </c>
      <c r="O101" s="18">
        <f t="shared" si="31"/>
        <v>0</v>
      </c>
      <c r="P101" s="18">
        <f t="shared" si="39"/>
        <v>48000</v>
      </c>
      <c r="Q101" s="18">
        <f t="shared" si="39"/>
        <v>0</v>
      </c>
      <c r="R101" s="18">
        <f t="shared" si="39"/>
        <v>48211.7</v>
      </c>
      <c r="S101" s="18">
        <f t="shared" si="39"/>
        <v>0</v>
      </c>
    </row>
    <row r="102" spans="1:19" ht="37.5" x14ac:dyDescent="0.2">
      <c r="A102" s="4" t="s">
        <v>339</v>
      </c>
      <c r="B102" s="8">
        <v>110</v>
      </c>
      <c r="C102" s="46" t="s">
        <v>17</v>
      </c>
      <c r="D102" s="45" t="s">
        <v>25</v>
      </c>
      <c r="E102" s="5" t="s">
        <v>16</v>
      </c>
      <c r="F102" s="17" t="s">
        <v>9</v>
      </c>
      <c r="G102" s="17" t="s">
        <v>13</v>
      </c>
      <c r="H102" s="6" t="s">
        <v>79</v>
      </c>
      <c r="I102" s="7">
        <v>600</v>
      </c>
      <c r="J102" s="18">
        <v>47480</v>
      </c>
      <c r="K102" s="18">
        <v>0</v>
      </c>
      <c r="L102" s="367">
        <v>0</v>
      </c>
      <c r="M102" s="367">
        <v>0</v>
      </c>
      <c r="N102" s="18">
        <f t="shared" si="30"/>
        <v>47480</v>
      </c>
      <c r="O102" s="18">
        <f t="shared" si="31"/>
        <v>0</v>
      </c>
      <c r="P102" s="18">
        <v>48000</v>
      </c>
      <c r="Q102" s="18">
        <v>0</v>
      </c>
      <c r="R102" s="18">
        <v>48211.7</v>
      </c>
      <c r="S102" s="18">
        <v>0</v>
      </c>
    </row>
    <row r="103" spans="1:19" s="277" customFormat="1" ht="75" x14ac:dyDescent="0.2">
      <c r="A103" s="269" t="s">
        <v>507</v>
      </c>
      <c r="B103" s="280">
        <v>110</v>
      </c>
      <c r="C103" s="270" t="s">
        <v>17</v>
      </c>
      <c r="D103" s="271" t="s">
        <v>25</v>
      </c>
      <c r="E103" s="272" t="s">
        <v>16</v>
      </c>
      <c r="F103" s="273" t="s">
        <v>9</v>
      </c>
      <c r="G103" s="273" t="s">
        <v>13</v>
      </c>
      <c r="H103" s="274" t="s">
        <v>414</v>
      </c>
      <c r="I103" s="275"/>
      <c r="J103" s="18">
        <f t="shared" ref="J103:S103" si="40">J104</f>
        <v>18338.099999999999</v>
      </c>
      <c r="K103" s="18">
        <f t="shared" si="40"/>
        <v>0</v>
      </c>
      <c r="L103" s="367">
        <f t="shared" si="40"/>
        <v>1200</v>
      </c>
      <c r="M103" s="367">
        <f t="shared" si="40"/>
        <v>0</v>
      </c>
      <c r="N103" s="276">
        <f t="shared" si="30"/>
        <v>19538.099999999999</v>
      </c>
      <c r="O103" s="276">
        <f t="shared" si="31"/>
        <v>0</v>
      </c>
      <c r="P103" s="276">
        <f t="shared" si="40"/>
        <v>27183.1</v>
      </c>
      <c r="Q103" s="276">
        <f t="shared" si="40"/>
        <v>0</v>
      </c>
      <c r="R103" s="276">
        <f t="shared" si="40"/>
        <v>20750</v>
      </c>
      <c r="S103" s="276">
        <f t="shared" si="40"/>
        <v>0</v>
      </c>
    </row>
    <row r="104" spans="1:19" ht="37.5" x14ac:dyDescent="0.2">
      <c r="A104" s="4" t="s">
        <v>335</v>
      </c>
      <c r="B104" s="8">
        <v>110</v>
      </c>
      <c r="C104" s="46" t="s">
        <v>17</v>
      </c>
      <c r="D104" s="45" t="s">
        <v>25</v>
      </c>
      <c r="E104" s="5" t="s">
        <v>16</v>
      </c>
      <c r="F104" s="17" t="s">
        <v>9</v>
      </c>
      <c r="G104" s="17" t="s">
        <v>13</v>
      </c>
      <c r="H104" s="6" t="s">
        <v>414</v>
      </c>
      <c r="I104" s="7">
        <v>200</v>
      </c>
      <c r="J104" s="18">
        <v>18338.099999999999</v>
      </c>
      <c r="K104" s="18">
        <v>0</v>
      </c>
      <c r="L104" s="367">
        <v>1200</v>
      </c>
      <c r="M104" s="367">
        <v>0</v>
      </c>
      <c r="N104" s="18">
        <f t="shared" si="30"/>
        <v>19538.099999999999</v>
      </c>
      <c r="O104" s="18">
        <f t="shared" si="31"/>
        <v>0</v>
      </c>
      <c r="P104" s="18">
        <v>27183.1</v>
      </c>
      <c r="Q104" s="18">
        <v>0</v>
      </c>
      <c r="R104" s="18">
        <v>20750</v>
      </c>
      <c r="S104" s="18">
        <v>0</v>
      </c>
    </row>
    <row r="105" spans="1:19" ht="37.5" x14ac:dyDescent="0.2">
      <c r="A105" s="2" t="s">
        <v>431</v>
      </c>
      <c r="B105" s="8">
        <v>110</v>
      </c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146</v>
      </c>
      <c r="I105" s="54"/>
      <c r="J105" s="18">
        <f t="shared" ref="J105:S105" si="41">J106</f>
        <v>500</v>
      </c>
      <c r="K105" s="18">
        <f t="shared" si="41"/>
        <v>0</v>
      </c>
      <c r="L105" s="367">
        <f t="shared" si="41"/>
        <v>0</v>
      </c>
      <c r="M105" s="367">
        <f t="shared" si="41"/>
        <v>0</v>
      </c>
      <c r="N105" s="18">
        <f t="shared" si="30"/>
        <v>500</v>
      </c>
      <c r="O105" s="18">
        <f t="shared" si="31"/>
        <v>0</v>
      </c>
      <c r="P105" s="18">
        <f t="shared" si="41"/>
        <v>500</v>
      </c>
      <c r="Q105" s="18">
        <f t="shared" si="41"/>
        <v>0</v>
      </c>
      <c r="R105" s="18">
        <f t="shared" si="41"/>
        <v>500</v>
      </c>
      <c r="S105" s="18">
        <f t="shared" si="41"/>
        <v>0</v>
      </c>
    </row>
    <row r="106" spans="1:19" ht="37.5" x14ac:dyDescent="0.2">
      <c r="A106" s="4" t="s">
        <v>335</v>
      </c>
      <c r="B106" s="8">
        <v>110</v>
      </c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146</v>
      </c>
      <c r="I106" s="7">
        <v>200</v>
      </c>
      <c r="J106" s="18">
        <v>500</v>
      </c>
      <c r="K106" s="18">
        <v>0</v>
      </c>
      <c r="L106" s="367">
        <v>0</v>
      </c>
      <c r="M106" s="367">
        <v>0</v>
      </c>
      <c r="N106" s="18">
        <f t="shared" si="30"/>
        <v>500</v>
      </c>
      <c r="O106" s="18">
        <f t="shared" si="31"/>
        <v>0</v>
      </c>
      <c r="P106" s="18">
        <v>500</v>
      </c>
      <c r="Q106" s="18">
        <v>0</v>
      </c>
      <c r="R106" s="18">
        <v>500</v>
      </c>
      <c r="S106" s="18">
        <v>0</v>
      </c>
    </row>
    <row r="107" spans="1:19" ht="37.5" x14ac:dyDescent="0.2">
      <c r="A107" s="52" t="s">
        <v>661</v>
      </c>
      <c r="B107" s="8">
        <v>110</v>
      </c>
      <c r="C107" s="46" t="s">
        <v>17</v>
      </c>
      <c r="D107" s="45" t="s">
        <v>25</v>
      </c>
      <c r="E107" s="5" t="s">
        <v>16</v>
      </c>
      <c r="F107" s="17" t="s">
        <v>9</v>
      </c>
      <c r="G107" s="17" t="s">
        <v>13</v>
      </c>
      <c r="H107" s="6" t="s">
        <v>660</v>
      </c>
      <c r="I107" s="54"/>
      <c r="J107" s="18">
        <f t="shared" ref="J107:S109" si="42">J108</f>
        <v>5498.7</v>
      </c>
      <c r="K107" s="18">
        <f t="shared" si="42"/>
        <v>4948.8</v>
      </c>
      <c r="L107" s="367">
        <f t="shared" si="42"/>
        <v>0</v>
      </c>
      <c r="M107" s="367">
        <f t="shared" si="42"/>
        <v>0</v>
      </c>
      <c r="N107" s="18">
        <f t="shared" si="30"/>
        <v>5498.7</v>
      </c>
      <c r="O107" s="18">
        <f t="shared" si="31"/>
        <v>4948.8</v>
      </c>
      <c r="P107" s="18">
        <f t="shared" si="42"/>
        <v>0</v>
      </c>
      <c r="Q107" s="18">
        <f t="shared" si="42"/>
        <v>0</v>
      </c>
      <c r="R107" s="18">
        <f t="shared" si="42"/>
        <v>0</v>
      </c>
      <c r="S107" s="18">
        <f t="shared" si="42"/>
        <v>0</v>
      </c>
    </row>
    <row r="108" spans="1:19" ht="37.5" x14ac:dyDescent="0.2">
      <c r="A108" s="4" t="s">
        <v>335</v>
      </c>
      <c r="B108" s="8">
        <v>110</v>
      </c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660</v>
      </c>
      <c r="I108" s="7">
        <v>200</v>
      </c>
      <c r="J108" s="18">
        <v>5498.7</v>
      </c>
      <c r="K108" s="18">
        <v>4948.8</v>
      </c>
      <c r="L108" s="367">
        <v>0</v>
      </c>
      <c r="M108" s="367">
        <v>0</v>
      </c>
      <c r="N108" s="18">
        <f t="shared" si="30"/>
        <v>5498.7</v>
      </c>
      <c r="O108" s="18">
        <f t="shared" si="31"/>
        <v>4948.8</v>
      </c>
      <c r="P108" s="18">
        <v>0</v>
      </c>
      <c r="Q108" s="18">
        <v>0</v>
      </c>
      <c r="R108" s="18">
        <v>0</v>
      </c>
      <c r="S108" s="18">
        <v>0</v>
      </c>
    </row>
    <row r="109" spans="1:19" ht="75" x14ac:dyDescent="0.2">
      <c r="A109" s="52" t="s">
        <v>439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9</v>
      </c>
      <c r="G109" s="17" t="s">
        <v>13</v>
      </c>
      <c r="H109" s="6" t="s">
        <v>384</v>
      </c>
      <c r="I109" s="54"/>
      <c r="J109" s="18">
        <f t="shared" si="42"/>
        <v>2356</v>
      </c>
      <c r="K109" s="18">
        <f t="shared" si="42"/>
        <v>0</v>
      </c>
      <c r="L109" s="367">
        <f t="shared" si="42"/>
        <v>0</v>
      </c>
      <c r="M109" s="367">
        <f t="shared" si="42"/>
        <v>0</v>
      </c>
      <c r="N109" s="18">
        <f t="shared" si="30"/>
        <v>2356</v>
      </c>
      <c r="O109" s="18">
        <f t="shared" si="31"/>
        <v>0</v>
      </c>
      <c r="P109" s="18">
        <f t="shared" si="42"/>
        <v>31601.600000000002</v>
      </c>
      <c r="Q109" s="18">
        <f t="shared" si="42"/>
        <v>28695.7</v>
      </c>
      <c r="R109" s="18">
        <f t="shared" si="42"/>
        <v>6257.8</v>
      </c>
      <c r="S109" s="18">
        <f t="shared" si="42"/>
        <v>3351.8</v>
      </c>
    </row>
    <row r="110" spans="1:19" ht="37.5" x14ac:dyDescent="0.2">
      <c r="A110" s="4" t="s">
        <v>335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9</v>
      </c>
      <c r="G110" s="17" t="s">
        <v>13</v>
      </c>
      <c r="H110" s="6" t="s">
        <v>384</v>
      </c>
      <c r="I110" s="7">
        <v>200</v>
      </c>
      <c r="J110" s="18">
        <v>2356</v>
      </c>
      <c r="K110" s="18">
        <v>0</v>
      </c>
      <c r="L110" s="367">
        <v>0</v>
      </c>
      <c r="M110" s="367">
        <v>0</v>
      </c>
      <c r="N110" s="18">
        <f t="shared" si="30"/>
        <v>2356</v>
      </c>
      <c r="O110" s="18">
        <f t="shared" si="31"/>
        <v>0</v>
      </c>
      <c r="P110" s="18">
        <f>2905.9+Q110</f>
        <v>31601.600000000002</v>
      </c>
      <c r="Q110" s="18">
        <v>28695.7</v>
      </c>
      <c r="R110" s="18">
        <f>2906+S110</f>
        <v>6257.8</v>
      </c>
      <c r="S110" s="18">
        <v>3351.8</v>
      </c>
    </row>
    <row r="111" spans="1:19" s="34" customFormat="1" ht="56.25" x14ac:dyDescent="0.2">
      <c r="A111" s="49" t="s">
        <v>92</v>
      </c>
      <c r="B111" s="36">
        <v>110</v>
      </c>
      <c r="C111" s="37" t="s">
        <v>17</v>
      </c>
      <c r="D111" s="39" t="s">
        <v>25</v>
      </c>
      <c r="E111" s="37" t="s">
        <v>16</v>
      </c>
      <c r="F111" s="38" t="s">
        <v>9</v>
      </c>
      <c r="G111" s="38" t="s">
        <v>16</v>
      </c>
      <c r="H111" s="39" t="s">
        <v>74</v>
      </c>
      <c r="I111" s="53"/>
      <c r="J111" s="43">
        <f>J115+J112</f>
        <v>10287.1</v>
      </c>
      <c r="K111" s="43">
        <f>K115+K112</f>
        <v>0</v>
      </c>
      <c r="L111" s="366">
        <f>L115+L112</f>
        <v>-3100</v>
      </c>
      <c r="M111" s="366">
        <f>M115+M112</f>
        <v>0</v>
      </c>
      <c r="N111" s="43">
        <f t="shared" si="30"/>
        <v>7187.1</v>
      </c>
      <c r="O111" s="43">
        <f t="shared" si="31"/>
        <v>0</v>
      </c>
      <c r="P111" s="43">
        <f>P115+P112</f>
        <v>1879</v>
      </c>
      <c r="Q111" s="43">
        <f>Q115+Q112</f>
        <v>0</v>
      </c>
      <c r="R111" s="43">
        <f>R115+R112</f>
        <v>1461.7</v>
      </c>
      <c r="S111" s="43">
        <f>S115+S112</f>
        <v>0</v>
      </c>
    </row>
    <row r="112" spans="1:19" s="34" customFormat="1" ht="37.5" x14ac:dyDescent="0.2">
      <c r="A112" s="52" t="s">
        <v>440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9</v>
      </c>
      <c r="G112" s="17" t="s">
        <v>16</v>
      </c>
      <c r="H112" s="6" t="s">
        <v>405</v>
      </c>
      <c r="I112" s="54"/>
      <c r="J112" s="18">
        <f>J113+J114</f>
        <v>9000</v>
      </c>
      <c r="K112" s="18">
        <f t="shared" ref="K112:S112" si="43">K113+K114</f>
        <v>0</v>
      </c>
      <c r="L112" s="367">
        <f t="shared" si="43"/>
        <v>-3100</v>
      </c>
      <c r="M112" s="367">
        <f t="shared" si="43"/>
        <v>0</v>
      </c>
      <c r="N112" s="18">
        <f t="shared" si="43"/>
        <v>5900</v>
      </c>
      <c r="O112" s="18">
        <f t="shared" si="43"/>
        <v>0</v>
      </c>
      <c r="P112" s="18">
        <f t="shared" si="43"/>
        <v>0</v>
      </c>
      <c r="Q112" s="18">
        <f t="shared" si="43"/>
        <v>0</v>
      </c>
      <c r="R112" s="18">
        <f t="shared" si="43"/>
        <v>0</v>
      </c>
      <c r="S112" s="18">
        <f t="shared" si="43"/>
        <v>0</v>
      </c>
    </row>
    <row r="113" spans="1:19" ht="37.5" x14ac:dyDescent="0.2">
      <c r="A113" s="4" t="s">
        <v>335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9</v>
      </c>
      <c r="G113" s="17" t="s">
        <v>16</v>
      </c>
      <c r="H113" s="6" t="s">
        <v>405</v>
      </c>
      <c r="I113" s="7">
        <v>200</v>
      </c>
      <c r="J113" s="18">
        <v>1000</v>
      </c>
      <c r="K113" s="18">
        <v>0</v>
      </c>
      <c r="L113" s="367">
        <v>0</v>
      </c>
      <c r="M113" s="367">
        <v>0</v>
      </c>
      <c r="N113" s="18">
        <f t="shared" si="30"/>
        <v>1000</v>
      </c>
      <c r="O113" s="18">
        <f t="shared" si="31"/>
        <v>0</v>
      </c>
      <c r="P113" s="18">
        <v>0</v>
      </c>
      <c r="Q113" s="18">
        <v>0</v>
      </c>
      <c r="R113" s="18">
        <v>0</v>
      </c>
      <c r="S113" s="18">
        <v>0</v>
      </c>
    </row>
    <row r="114" spans="1:19" ht="37.5" x14ac:dyDescent="0.2">
      <c r="A114" s="4" t="s">
        <v>337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9</v>
      </c>
      <c r="G114" s="17" t="s">
        <v>16</v>
      </c>
      <c r="H114" s="6" t="s">
        <v>405</v>
      </c>
      <c r="I114" s="7">
        <v>400</v>
      </c>
      <c r="J114" s="18">
        <v>8000</v>
      </c>
      <c r="K114" s="18">
        <v>0</v>
      </c>
      <c r="L114" s="367">
        <f>-8000+4900</f>
        <v>-3100</v>
      </c>
      <c r="M114" s="367">
        <v>0</v>
      </c>
      <c r="N114" s="18">
        <f>J114+L114</f>
        <v>4900</v>
      </c>
      <c r="O114" s="18">
        <f>K114+M114</f>
        <v>0</v>
      </c>
      <c r="P114" s="18">
        <v>0</v>
      </c>
      <c r="Q114" s="18">
        <v>0</v>
      </c>
      <c r="R114" s="18">
        <v>0</v>
      </c>
      <c r="S114" s="18">
        <v>0</v>
      </c>
    </row>
    <row r="115" spans="1:19" s="34" customFormat="1" ht="56.25" x14ac:dyDescent="0.2">
      <c r="A115" s="52" t="s">
        <v>438</v>
      </c>
      <c r="B115" s="8">
        <v>110</v>
      </c>
      <c r="C115" s="46" t="s">
        <v>17</v>
      </c>
      <c r="D115" s="45" t="s">
        <v>25</v>
      </c>
      <c r="E115" s="5" t="s">
        <v>16</v>
      </c>
      <c r="F115" s="17" t="s">
        <v>9</v>
      </c>
      <c r="G115" s="17" t="s">
        <v>16</v>
      </c>
      <c r="H115" s="6" t="s">
        <v>344</v>
      </c>
      <c r="I115" s="54"/>
      <c r="J115" s="18">
        <f t="shared" ref="J115:S115" si="44">J116</f>
        <v>1287.0999999999999</v>
      </c>
      <c r="K115" s="18">
        <f t="shared" si="44"/>
        <v>0</v>
      </c>
      <c r="L115" s="367">
        <f t="shared" si="44"/>
        <v>0</v>
      </c>
      <c r="M115" s="367">
        <f t="shared" si="44"/>
        <v>0</v>
      </c>
      <c r="N115" s="18">
        <f t="shared" si="30"/>
        <v>1287.0999999999999</v>
      </c>
      <c r="O115" s="18">
        <f t="shared" si="31"/>
        <v>0</v>
      </c>
      <c r="P115" s="18">
        <f t="shared" si="44"/>
        <v>1879</v>
      </c>
      <c r="Q115" s="18">
        <f t="shared" si="44"/>
        <v>0</v>
      </c>
      <c r="R115" s="18">
        <f t="shared" si="44"/>
        <v>1461.7</v>
      </c>
      <c r="S115" s="18">
        <f t="shared" si="44"/>
        <v>0</v>
      </c>
    </row>
    <row r="116" spans="1:19" ht="37.5" x14ac:dyDescent="0.2">
      <c r="A116" s="4" t="s">
        <v>339</v>
      </c>
      <c r="B116" s="8">
        <v>110</v>
      </c>
      <c r="C116" s="46" t="s">
        <v>17</v>
      </c>
      <c r="D116" s="45" t="s">
        <v>25</v>
      </c>
      <c r="E116" s="5" t="s">
        <v>16</v>
      </c>
      <c r="F116" s="17" t="s">
        <v>9</v>
      </c>
      <c r="G116" s="17" t="s">
        <v>16</v>
      </c>
      <c r="H116" s="6" t="s">
        <v>344</v>
      </c>
      <c r="I116" s="7">
        <v>600</v>
      </c>
      <c r="J116" s="18">
        <v>1287.0999999999999</v>
      </c>
      <c r="K116" s="18">
        <v>0</v>
      </c>
      <c r="L116" s="367">
        <v>0</v>
      </c>
      <c r="M116" s="367">
        <v>0</v>
      </c>
      <c r="N116" s="18">
        <f t="shared" si="30"/>
        <v>1287.0999999999999</v>
      </c>
      <c r="O116" s="18">
        <f t="shared" si="31"/>
        <v>0</v>
      </c>
      <c r="P116" s="18">
        <v>1879</v>
      </c>
      <c r="Q116" s="18">
        <v>0</v>
      </c>
      <c r="R116" s="18">
        <v>1461.7</v>
      </c>
      <c r="S116" s="18">
        <v>0</v>
      </c>
    </row>
    <row r="117" spans="1:19" ht="37.5" x14ac:dyDescent="0.2">
      <c r="A117" s="49" t="s">
        <v>80</v>
      </c>
      <c r="B117" s="36">
        <v>110</v>
      </c>
      <c r="C117" s="41" t="s">
        <v>17</v>
      </c>
      <c r="D117" s="42" t="s">
        <v>25</v>
      </c>
      <c r="E117" s="37" t="s">
        <v>16</v>
      </c>
      <c r="F117" s="38" t="s">
        <v>10</v>
      </c>
      <c r="G117" s="38" t="s">
        <v>14</v>
      </c>
      <c r="H117" s="39" t="s">
        <v>74</v>
      </c>
      <c r="I117" s="54"/>
      <c r="J117" s="43">
        <f t="shared" ref="J117:S119" si="45">J118</f>
        <v>300</v>
      </c>
      <c r="K117" s="43">
        <f t="shared" si="45"/>
        <v>0</v>
      </c>
      <c r="L117" s="366">
        <f t="shared" si="45"/>
        <v>0</v>
      </c>
      <c r="M117" s="366">
        <f t="shared" si="45"/>
        <v>0</v>
      </c>
      <c r="N117" s="43">
        <f t="shared" si="30"/>
        <v>300</v>
      </c>
      <c r="O117" s="43">
        <f t="shared" si="31"/>
        <v>0</v>
      </c>
      <c r="P117" s="43">
        <f t="shared" si="45"/>
        <v>0</v>
      </c>
      <c r="Q117" s="43">
        <f t="shared" si="45"/>
        <v>0</v>
      </c>
      <c r="R117" s="43">
        <f t="shared" si="45"/>
        <v>0</v>
      </c>
      <c r="S117" s="43">
        <f t="shared" si="45"/>
        <v>0</v>
      </c>
    </row>
    <row r="118" spans="1:19" s="34" customFormat="1" ht="75" x14ac:dyDescent="0.2">
      <c r="A118" s="49" t="s">
        <v>441</v>
      </c>
      <c r="B118" s="36">
        <v>110</v>
      </c>
      <c r="C118" s="41" t="s">
        <v>17</v>
      </c>
      <c r="D118" s="42" t="s">
        <v>25</v>
      </c>
      <c r="E118" s="37" t="s">
        <v>16</v>
      </c>
      <c r="F118" s="38" t="s">
        <v>10</v>
      </c>
      <c r="G118" s="38" t="s">
        <v>13</v>
      </c>
      <c r="H118" s="39" t="s">
        <v>74</v>
      </c>
      <c r="I118" s="53"/>
      <c r="J118" s="43">
        <f t="shared" si="45"/>
        <v>300</v>
      </c>
      <c r="K118" s="43">
        <f t="shared" si="45"/>
        <v>0</v>
      </c>
      <c r="L118" s="366">
        <f t="shared" si="45"/>
        <v>0</v>
      </c>
      <c r="M118" s="366">
        <f t="shared" si="45"/>
        <v>0</v>
      </c>
      <c r="N118" s="43">
        <f t="shared" si="30"/>
        <v>300</v>
      </c>
      <c r="O118" s="43">
        <f t="shared" si="31"/>
        <v>0</v>
      </c>
      <c r="P118" s="43">
        <f t="shared" si="45"/>
        <v>0</v>
      </c>
      <c r="Q118" s="43">
        <f t="shared" si="45"/>
        <v>0</v>
      </c>
      <c r="R118" s="43">
        <f t="shared" si="45"/>
        <v>0</v>
      </c>
      <c r="S118" s="43">
        <f t="shared" si="45"/>
        <v>0</v>
      </c>
    </row>
    <row r="119" spans="1:19" ht="37.5" x14ac:dyDescent="0.2">
      <c r="A119" s="52" t="s">
        <v>166</v>
      </c>
      <c r="B119" s="8">
        <v>110</v>
      </c>
      <c r="C119" s="46" t="s">
        <v>17</v>
      </c>
      <c r="D119" s="45" t="s">
        <v>25</v>
      </c>
      <c r="E119" s="5" t="s">
        <v>16</v>
      </c>
      <c r="F119" s="17" t="s">
        <v>10</v>
      </c>
      <c r="G119" s="17" t="s">
        <v>13</v>
      </c>
      <c r="H119" s="6" t="s">
        <v>81</v>
      </c>
      <c r="I119" s="54"/>
      <c r="J119" s="18">
        <f t="shared" si="45"/>
        <v>300</v>
      </c>
      <c r="K119" s="18">
        <f t="shared" si="45"/>
        <v>0</v>
      </c>
      <c r="L119" s="367">
        <f t="shared" si="45"/>
        <v>0</v>
      </c>
      <c r="M119" s="367">
        <f t="shared" si="45"/>
        <v>0</v>
      </c>
      <c r="N119" s="18">
        <f t="shared" si="30"/>
        <v>300</v>
      </c>
      <c r="O119" s="18">
        <f t="shared" si="31"/>
        <v>0</v>
      </c>
      <c r="P119" s="18">
        <f t="shared" si="45"/>
        <v>0</v>
      </c>
      <c r="Q119" s="18">
        <f t="shared" si="45"/>
        <v>0</v>
      </c>
      <c r="R119" s="18">
        <f t="shared" si="45"/>
        <v>0</v>
      </c>
      <c r="S119" s="18">
        <f t="shared" si="45"/>
        <v>0</v>
      </c>
    </row>
    <row r="120" spans="1:19" ht="37.5" x14ac:dyDescent="0.2">
      <c r="A120" s="4" t="s">
        <v>335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10</v>
      </c>
      <c r="G120" s="17" t="s">
        <v>13</v>
      </c>
      <c r="H120" s="6" t="s">
        <v>81</v>
      </c>
      <c r="I120" s="7">
        <v>200</v>
      </c>
      <c r="J120" s="18">
        <v>300</v>
      </c>
      <c r="K120" s="18">
        <v>0</v>
      </c>
      <c r="L120" s="367">
        <v>0</v>
      </c>
      <c r="M120" s="367">
        <v>0</v>
      </c>
      <c r="N120" s="18">
        <f t="shared" si="30"/>
        <v>300</v>
      </c>
      <c r="O120" s="18">
        <f t="shared" si="31"/>
        <v>0</v>
      </c>
      <c r="P120" s="18">
        <v>0</v>
      </c>
      <c r="Q120" s="18">
        <v>0</v>
      </c>
      <c r="R120" s="18">
        <v>0</v>
      </c>
      <c r="S120" s="18">
        <v>0</v>
      </c>
    </row>
    <row r="121" spans="1:19" ht="37.5" x14ac:dyDescent="0.2">
      <c r="A121" s="49" t="s">
        <v>32</v>
      </c>
      <c r="B121" s="36">
        <v>110</v>
      </c>
      <c r="C121" s="37" t="s">
        <v>17</v>
      </c>
      <c r="D121" s="39" t="s">
        <v>33</v>
      </c>
      <c r="E121" s="37"/>
      <c r="F121" s="38"/>
      <c r="G121" s="38"/>
      <c r="H121" s="39"/>
      <c r="I121" s="53"/>
      <c r="J121" s="43">
        <f t="shared" ref="J121:S121" si="46">J122+J129</f>
        <v>4350</v>
      </c>
      <c r="K121" s="43">
        <f t="shared" si="46"/>
        <v>0</v>
      </c>
      <c r="L121" s="366">
        <f>L122+L129</f>
        <v>366</v>
      </c>
      <c r="M121" s="366">
        <f>M122+M129</f>
        <v>0</v>
      </c>
      <c r="N121" s="43">
        <f t="shared" si="30"/>
        <v>4716</v>
      </c>
      <c r="O121" s="43">
        <f t="shared" si="31"/>
        <v>0</v>
      </c>
      <c r="P121" s="43">
        <f t="shared" si="46"/>
        <v>1400</v>
      </c>
      <c r="Q121" s="43">
        <f t="shared" si="46"/>
        <v>0</v>
      </c>
      <c r="R121" s="43">
        <f t="shared" si="46"/>
        <v>1400</v>
      </c>
      <c r="S121" s="43">
        <f t="shared" si="46"/>
        <v>0</v>
      </c>
    </row>
    <row r="122" spans="1:19" ht="75" x14ac:dyDescent="0.2">
      <c r="A122" s="49" t="s">
        <v>631</v>
      </c>
      <c r="B122" s="55">
        <v>110</v>
      </c>
      <c r="C122" s="51" t="s">
        <v>17</v>
      </c>
      <c r="D122" s="39" t="s">
        <v>33</v>
      </c>
      <c r="E122" s="37" t="s">
        <v>19</v>
      </c>
      <c r="F122" s="38" t="s">
        <v>51</v>
      </c>
      <c r="G122" s="38" t="s">
        <v>14</v>
      </c>
      <c r="H122" s="39" t="s">
        <v>74</v>
      </c>
      <c r="I122" s="54"/>
      <c r="J122" s="43">
        <f>J123+J126</f>
        <v>100</v>
      </c>
      <c r="K122" s="43">
        <f t="shared" ref="K122:S122" si="47">K123+K126</f>
        <v>0</v>
      </c>
      <c r="L122" s="43">
        <f t="shared" si="47"/>
        <v>0</v>
      </c>
      <c r="M122" s="43">
        <f t="shared" si="47"/>
        <v>0</v>
      </c>
      <c r="N122" s="43">
        <f t="shared" si="47"/>
        <v>100</v>
      </c>
      <c r="O122" s="43">
        <f t="shared" si="47"/>
        <v>0</v>
      </c>
      <c r="P122" s="43">
        <f t="shared" si="47"/>
        <v>100</v>
      </c>
      <c r="Q122" s="43">
        <f t="shared" si="47"/>
        <v>0</v>
      </c>
      <c r="R122" s="43">
        <f t="shared" si="47"/>
        <v>100</v>
      </c>
      <c r="S122" s="43">
        <f t="shared" si="47"/>
        <v>0</v>
      </c>
    </row>
    <row r="123" spans="1:19" s="34" customFormat="1" ht="56.25" x14ac:dyDescent="0.2">
      <c r="A123" s="49" t="s">
        <v>549</v>
      </c>
      <c r="B123" s="36">
        <v>110</v>
      </c>
      <c r="C123" s="41" t="s">
        <v>17</v>
      </c>
      <c r="D123" s="42" t="s">
        <v>33</v>
      </c>
      <c r="E123" s="37" t="s">
        <v>19</v>
      </c>
      <c r="F123" s="38" t="s">
        <v>51</v>
      </c>
      <c r="G123" s="38" t="s">
        <v>38</v>
      </c>
      <c r="H123" s="39" t="s">
        <v>74</v>
      </c>
      <c r="I123" s="53"/>
      <c r="J123" s="43">
        <f>J124</f>
        <v>100</v>
      </c>
      <c r="K123" s="43">
        <f t="shared" ref="J123:S127" si="48">K124</f>
        <v>0</v>
      </c>
      <c r="L123" s="43">
        <f t="shared" si="48"/>
        <v>-100</v>
      </c>
      <c r="M123" s="43">
        <f t="shared" si="48"/>
        <v>0</v>
      </c>
      <c r="N123" s="43">
        <f t="shared" si="48"/>
        <v>0</v>
      </c>
      <c r="O123" s="43">
        <f t="shared" si="48"/>
        <v>0</v>
      </c>
      <c r="P123" s="43">
        <f t="shared" si="48"/>
        <v>0</v>
      </c>
      <c r="Q123" s="43">
        <f t="shared" si="48"/>
        <v>0</v>
      </c>
      <c r="R123" s="43">
        <f t="shared" si="48"/>
        <v>0</v>
      </c>
      <c r="S123" s="43">
        <f t="shared" si="48"/>
        <v>0</v>
      </c>
    </row>
    <row r="124" spans="1:19" ht="37.5" x14ac:dyDescent="0.2">
      <c r="A124" s="14" t="s">
        <v>550</v>
      </c>
      <c r="B124" s="8">
        <v>110</v>
      </c>
      <c r="C124" s="46" t="s">
        <v>17</v>
      </c>
      <c r="D124" s="45" t="s">
        <v>33</v>
      </c>
      <c r="E124" s="5" t="s">
        <v>19</v>
      </c>
      <c r="F124" s="17" t="s">
        <v>51</v>
      </c>
      <c r="G124" s="17" t="s">
        <v>38</v>
      </c>
      <c r="H124" s="6" t="s">
        <v>548</v>
      </c>
      <c r="I124" s="53"/>
      <c r="J124" s="18">
        <f t="shared" si="48"/>
        <v>100</v>
      </c>
      <c r="K124" s="18">
        <f t="shared" si="48"/>
        <v>0</v>
      </c>
      <c r="L124" s="367">
        <f t="shared" si="48"/>
        <v>-100</v>
      </c>
      <c r="M124" s="367">
        <f t="shared" si="48"/>
        <v>0</v>
      </c>
      <c r="N124" s="18">
        <f t="shared" si="30"/>
        <v>0</v>
      </c>
      <c r="O124" s="18">
        <f t="shared" si="31"/>
        <v>0</v>
      </c>
      <c r="P124" s="18">
        <f t="shared" si="48"/>
        <v>0</v>
      </c>
      <c r="Q124" s="18">
        <f t="shared" si="48"/>
        <v>0</v>
      </c>
      <c r="R124" s="18">
        <f t="shared" si="48"/>
        <v>0</v>
      </c>
      <c r="S124" s="18">
        <f t="shared" si="48"/>
        <v>0</v>
      </c>
    </row>
    <row r="125" spans="1:19" x14ac:dyDescent="0.2">
      <c r="A125" s="2" t="s">
        <v>340</v>
      </c>
      <c r="B125" s="8">
        <v>110</v>
      </c>
      <c r="C125" s="46" t="s">
        <v>17</v>
      </c>
      <c r="D125" s="45" t="s">
        <v>33</v>
      </c>
      <c r="E125" s="5" t="s">
        <v>19</v>
      </c>
      <c r="F125" s="17" t="s">
        <v>51</v>
      </c>
      <c r="G125" s="17" t="s">
        <v>38</v>
      </c>
      <c r="H125" s="6" t="s">
        <v>548</v>
      </c>
      <c r="I125" s="7">
        <v>800</v>
      </c>
      <c r="J125" s="18">
        <v>100</v>
      </c>
      <c r="K125" s="18">
        <v>0</v>
      </c>
      <c r="L125" s="367">
        <v>-100</v>
      </c>
      <c r="M125" s="367">
        <v>0</v>
      </c>
      <c r="N125" s="18">
        <f t="shared" si="30"/>
        <v>0</v>
      </c>
      <c r="O125" s="18">
        <f t="shared" si="31"/>
        <v>0</v>
      </c>
      <c r="P125" s="18">
        <f>100-100</f>
        <v>0</v>
      </c>
      <c r="Q125" s="18">
        <v>0</v>
      </c>
      <c r="R125" s="18">
        <f>100-100</f>
        <v>0</v>
      </c>
      <c r="S125" s="18">
        <v>0</v>
      </c>
    </row>
    <row r="126" spans="1:19" s="34" customFormat="1" ht="75" x14ac:dyDescent="0.2">
      <c r="A126" s="402" t="s">
        <v>740</v>
      </c>
      <c r="B126" s="403">
        <v>110</v>
      </c>
      <c r="C126" s="404" t="s">
        <v>17</v>
      </c>
      <c r="D126" s="405" t="s">
        <v>33</v>
      </c>
      <c r="E126" s="406" t="s">
        <v>19</v>
      </c>
      <c r="F126" s="407" t="s">
        <v>51</v>
      </c>
      <c r="G126" s="407" t="s">
        <v>19</v>
      </c>
      <c r="H126" s="408" t="s">
        <v>74</v>
      </c>
      <c r="I126" s="401"/>
      <c r="J126" s="409">
        <f>J127</f>
        <v>0</v>
      </c>
      <c r="K126" s="409">
        <f t="shared" ref="K126:S126" si="49">K127</f>
        <v>0</v>
      </c>
      <c r="L126" s="409">
        <f t="shared" si="49"/>
        <v>100</v>
      </c>
      <c r="M126" s="409">
        <f t="shared" si="49"/>
        <v>0</v>
      </c>
      <c r="N126" s="409">
        <f t="shared" si="49"/>
        <v>100</v>
      </c>
      <c r="O126" s="409">
        <f t="shared" si="49"/>
        <v>0</v>
      </c>
      <c r="P126" s="409">
        <f t="shared" si="49"/>
        <v>100</v>
      </c>
      <c r="Q126" s="409">
        <f t="shared" si="49"/>
        <v>0</v>
      </c>
      <c r="R126" s="409">
        <f t="shared" si="49"/>
        <v>100</v>
      </c>
      <c r="S126" s="409">
        <f t="shared" si="49"/>
        <v>0</v>
      </c>
    </row>
    <row r="127" spans="1:19" ht="75" x14ac:dyDescent="0.2">
      <c r="A127" s="397" t="s">
        <v>739</v>
      </c>
      <c r="B127" s="398">
        <v>110</v>
      </c>
      <c r="C127" s="399" t="s">
        <v>17</v>
      </c>
      <c r="D127" s="400" t="s">
        <v>33</v>
      </c>
      <c r="E127" s="388" t="s">
        <v>19</v>
      </c>
      <c r="F127" s="389" t="s">
        <v>51</v>
      </c>
      <c r="G127" s="389" t="s">
        <v>19</v>
      </c>
      <c r="H127" s="387" t="s">
        <v>741</v>
      </c>
      <c r="I127" s="401"/>
      <c r="J127" s="393">
        <f t="shared" si="48"/>
        <v>0</v>
      </c>
      <c r="K127" s="393">
        <f t="shared" si="48"/>
        <v>0</v>
      </c>
      <c r="L127" s="394">
        <f t="shared" si="48"/>
        <v>100</v>
      </c>
      <c r="M127" s="394">
        <f t="shared" si="48"/>
        <v>0</v>
      </c>
      <c r="N127" s="393">
        <f>J127+L127</f>
        <v>100</v>
      </c>
      <c r="O127" s="393">
        <f>K127+M127</f>
        <v>0</v>
      </c>
      <c r="P127" s="393">
        <f t="shared" si="48"/>
        <v>100</v>
      </c>
      <c r="Q127" s="393">
        <f t="shared" si="48"/>
        <v>0</v>
      </c>
      <c r="R127" s="393">
        <f t="shared" si="48"/>
        <v>100</v>
      </c>
      <c r="S127" s="393">
        <f t="shared" si="48"/>
        <v>0</v>
      </c>
    </row>
    <row r="128" spans="1:19" ht="37.5" x14ac:dyDescent="0.2">
      <c r="A128" s="4" t="s">
        <v>335</v>
      </c>
      <c r="B128" s="398">
        <v>110</v>
      </c>
      <c r="C128" s="399" t="s">
        <v>17</v>
      </c>
      <c r="D128" s="400" t="s">
        <v>33</v>
      </c>
      <c r="E128" s="388" t="s">
        <v>19</v>
      </c>
      <c r="F128" s="389" t="s">
        <v>51</v>
      </c>
      <c r="G128" s="389" t="s">
        <v>19</v>
      </c>
      <c r="H128" s="387" t="s">
        <v>741</v>
      </c>
      <c r="I128" s="7">
        <v>200</v>
      </c>
      <c r="J128" s="393">
        <v>0</v>
      </c>
      <c r="K128" s="393">
        <v>0</v>
      </c>
      <c r="L128" s="394">
        <v>100</v>
      </c>
      <c r="M128" s="394">
        <v>0</v>
      </c>
      <c r="N128" s="393">
        <f>J128+L128</f>
        <v>100</v>
      </c>
      <c r="O128" s="393">
        <f>K128+M128</f>
        <v>0</v>
      </c>
      <c r="P128" s="393">
        <v>100</v>
      </c>
      <c r="Q128" s="393">
        <v>0</v>
      </c>
      <c r="R128" s="393">
        <v>100</v>
      </c>
      <c r="S128" s="393">
        <v>0</v>
      </c>
    </row>
    <row r="129" spans="1:19" s="34" customFormat="1" ht="37.5" x14ac:dyDescent="0.2">
      <c r="A129" s="35" t="s">
        <v>55</v>
      </c>
      <c r="B129" s="50">
        <v>110</v>
      </c>
      <c r="C129" s="51" t="s">
        <v>17</v>
      </c>
      <c r="D129" s="39" t="s">
        <v>33</v>
      </c>
      <c r="E129" s="37" t="s">
        <v>56</v>
      </c>
      <c r="F129" s="38" t="s">
        <v>51</v>
      </c>
      <c r="G129" s="38" t="s">
        <v>14</v>
      </c>
      <c r="H129" s="39" t="s">
        <v>74</v>
      </c>
      <c r="I129" s="7"/>
      <c r="J129" s="43">
        <f t="shared" ref="J129:S130" si="50">J130</f>
        <v>4250</v>
      </c>
      <c r="K129" s="43">
        <f t="shared" si="50"/>
        <v>0</v>
      </c>
      <c r="L129" s="366">
        <f t="shared" si="50"/>
        <v>366</v>
      </c>
      <c r="M129" s="366">
        <f t="shared" si="50"/>
        <v>0</v>
      </c>
      <c r="N129" s="43">
        <f t="shared" si="30"/>
        <v>4616</v>
      </c>
      <c r="O129" s="43">
        <f t="shared" si="31"/>
        <v>0</v>
      </c>
      <c r="P129" s="43">
        <f t="shared" si="50"/>
        <v>1300</v>
      </c>
      <c r="Q129" s="43">
        <f t="shared" si="50"/>
        <v>0</v>
      </c>
      <c r="R129" s="43">
        <f t="shared" si="50"/>
        <v>1300</v>
      </c>
      <c r="S129" s="43">
        <f t="shared" si="50"/>
        <v>0</v>
      </c>
    </row>
    <row r="130" spans="1:19" s="34" customFormat="1" x14ac:dyDescent="0.2">
      <c r="A130" s="35" t="s">
        <v>57</v>
      </c>
      <c r="B130" s="50">
        <v>110</v>
      </c>
      <c r="C130" s="51" t="s">
        <v>17</v>
      </c>
      <c r="D130" s="39" t="s">
        <v>33</v>
      </c>
      <c r="E130" s="37" t="s">
        <v>56</v>
      </c>
      <c r="F130" s="38" t="s">
        <v>58</v>
      </c>
      <c r="G130" s="38" t="s">
        <v>14</v>
      </c>
      <c r="H130" s="39" t="s">
        <v>74</v>
      </c>
      <c r="I130" s="7"/>
      <c r="J130" s="43">
        <f t="shared" si="50"/>
        <v>4250</v>
      </c>
      <c r="K130" s="43">
        <f t="shared" si="50"/>
        <v>0</v>
      </c>
      <c r="L130" s="366">
        <f t="shared" si="50"/>
        <v>366</v>
      </c>
      <c r="M130" s="366">
        <f t="shared" si="50"/>
        <v>0</v>
      </c>
      <c r="N130" s="43">
        <f t="shared" si="30"/>
        <v>4616</v>
      </c>
      <c r="O130" s="43">
        <f t="shared" si="31"/>
        <v>0</v>
      </c>
      <c r="P130" s="43">
        <f t="shared" si="50"/>
        <v>1300</v>
      </c>
      <c r="Q130" s="43">
        <f t="shared" si="50"/>
        <v>0</v>
      </c>
      <c r="R130" s="43">
        <f t="shared" si="50"/>
        <v>1300</v>
      </c>
      <c r="S130" s="43">
        <f t="shared" si="50"/>
        <v>0</v>
      </c>
    </row>
    <row r="131" spans="1:19" s="34" customFormat="1" x14ac:dyDescent="0.2">
      <c r="A131" s="35" t="s">
        <v>57</v>
      </c>
      <c r="B131" s="50">
        <v>110</v>
      </c>
      <c r="C131" s="51" t="s">
        <v>17</v>
      </c>
      <c r="D131" s="39" t="s">
        <v>33</v>
      </c>
      <c r="E131" s="37" t="s">
        <v>56</v>
      </c>
      <c r="F131" s="38" t="s">
        <v>58</v>
      </c>
      <c r="G131" s="38" t="s">
        <v>13</v>
      </c>
      <c r="H131" s="39" t="s">
        <v>74</v>
      </c>
      <c r="I131" s="40"/>
      <c r="J131" s="43">
        <f t="shared" ref="J131:S131" si="51">J132+J134</f>
        <v>4250</v>
      </c>
      <c r="K131" s="43">
        <f t="shared" si="51"/>
        <v>0</v>
      </c>
      <c r="L131" s="366">
        <f>L132+L134</f>
        <v>366</v>
      </c>
      <c r="M131" s="366">
        <f>M132+M134</f>
        <v>0</v>
      </c>
      <c r="N131" s="43">
        <f t="shared" si="30"/>
        <v>4616</v>
      </c>
      <c r="O131" s="43">
        <f t="shared" si="31"/>
        <v>0</v>
      </c>
      <c r="P131" s="43">
        <f t="shared" si="51"/>
        <v>1300</v>
      </c>
      <c r="Q131" s="43">
        <f t="shared" si="51"/>
        <v>0</v>
      </c>
      <c r="R131" s="43">
        <f t="shared" si="51"/>
        <v>1300</v>
      </c>
      <c r="S131" s="43">
        <f t="shared" si="51"/>
        <v>0</v>
      </c>
    </row>
    <row r="132" spans="1:19" ht="37.5" x14ac:dyDescent="0.2">
      <c r="A132" s="4" t="s">
        <v>564</v>
      </c>
      <c r="B132" s="8">
        <v>110</v>
      </c>
      <c r="C132" s="46" t="s">
        <v>17</v>
      </c>
      <c r="D132" s="45" t="s">
        <v>33</v>
      </c>
      <c r="E132" s="5" t="s">
        <v>56</v>
      </c>
      <c r="F132" s="17" t="s">
        <v>58</v>
      </c>
      <c r="G132" s="17" t="s">
        <v>13</v>
      </c>
      <c r="H132" s="6" t="s">
        <v>127</v>
      </c>
      <c r="I132" s="7"/>
      <c r="J132" s="18">
        <f t="shared" ref="J132:S132" si="52">J133</f>
        <v>3950</v>
      </c>
      <c r="K132" s="18">
        <f t="shared" si="52"/>
        <v>0</v>
      </c>
      <c r="L132" s="367">
        <f t="shared" si="52"/>
        <v>366</v>
      </c>
      <c r="M132" s="367">
        <f t="shared" si="52"/>
        <v>0</v>
      </c>
      <c r="N132" s="18">
        <f t="shared" si="30"/>
        <v>4316</v>
      </c>
      <c r="O132" s="18">
        <f t="shared" si="31"/>
        <v>0</v>
      </c>
      <c r="P132" s="18">
        <f t="shared" si="52"/>
        <v>1300</v>
      </c>
      <c r="Q132" s="18">
        <f t="shared" si="52"/>
        <v>0</v>
      </c>
      <c r="R132" s="18">
        <f t="shared" si="52"/>
        <v>1300</v>
      </c>
      <c r="S132" s="18">
        <f t="shared" si="52"/>
        <v>0</v>
      </c>
    </row>
    <row r="133" spans="1:19" ht="37.5" x14ac:dyDescent="0.2">
      <c r="A133" s="4" t="s">
        <v>335</v>
      </c>
      <c r="B133" s="8">
        <v>110</v>
      </c>
      <c r="C133" s="46" t="s">
        <v>17</v>
      </c>
      <c r="D133" s="45" t="s">
        <v>33</v>
      </c>
      <c r="E133" s="5" t="s">
        <v>56</v>
      </c>
      <c r="F133" s="17" t="s">
        <v>58</v>
      </c>
      <c r="G133" s="17" t="s">
        <v>13</v>
      </c>
      <c r="H133" s="6" t="s">
        <v>127</v>
      </c>
      <c r="I133" s="7">
        <v>200</v>
      </c>
      <c r="J133" s="18">
        <v>3950</v>
      </c>
      <c r="K133" s="18">
        <v>0</v>
      </c>
      <c r="L133" s="367">
        <v>366</v>
      </c>
      <c r="M133" s="367">
        <v>0</v>
      </c>
      <c r="N133" s="18">
        <f t="shared" si="30"/>
        <v>4316</v>
      </c>
      <c r="O133" s="18">
        <f t="shared" si="31"/>
        <v>0</v>
      </c>
      <c r="P133" s="18">
        <f>500+800</f>
        <v>1300</v>
      </c>
      <c r="Q133" s="18">
        <v>0</v>
      </c>
      <c r="R133" s="18">
        <f>500+800</f>
        <v>1300</v>
      </c>
      <c r="S133" s="18">
        <v>0</v>
      </c>
    </row>
    <row r="134" spans="1:19" ht="168.75" x14ac:dyDescent="0.2">
      <c r="A134" s="4" t="s">
        <v>443</v>
      </c>
      <c r="B134" s="8">
        <v>110</v>
      </c>
      <c r="C134" s="48" t="s">
        <v>17</v>
      </c>
      <c r="D134" s="6" t="s">
        <v>33</v>
      </c>
      <c r="E134" s="5" t="s">
        <v>56</v>
      </c>
      <c r="F134" s="17" t="s">
        <v>58</v>
      </c>
      <c r="G134" s="17" t="s">
        <v>13</v>
      </c>
      <c r="H134" s="6" t="s">
        <v>442</v>
      </c>
      <c r="I134" s="7"/>
      <c r="J134" s="18">
        <f t="shared" ref="J134:S134" si="53">J135</f>
        <v>300</v>
      </c>
      <c r="K134" s="18">
        <f t="shared" si="53"/>
        <v>0</v>
      </c>
      <c r="L134" s="367">
        <f t="shared" si="53"/>
        <v>0</v>
      </c>
      <c r="M134" s="367">
        <f t="shared" si="53"/>
        <v>0</v>
      </c>
      <c r="N134" s="18">
        <f t="shared" si="30"/>
        <v>300</v>
      </c>
      <c r="O134" s="18">
        <f t="shared" si="31"/>
        <v>0</v>
      </c>
      <c r="P134" s="18">
        <f t="shared" si="53"/>
        <v>0</v>
      </c>
      <c r="Q134" s="18">
        <f t="shared" si="53"/>
        <v>0</v>
      </c>
      <c r="R134" s="18">
        <f t="shared" si="53"/>
        <v>0</v>
      </c>
      <c r="S134" s="18">
        <f t="shared" si="53"/>
        <v>0</v>
      </c>
    </row>
    <row r="135" spans="1:19" ht="37.5" x14ac:dyDescent="0.2">
      <c r="A135" s="4" t="s">
        <v>335</v>
      </c>
      <c r="B135" s="8">
        <v>110</v>
      </c>
      <c r="C135" s="48" t="s">
        <v>17</v>
      </c>
      <c r="D135" s="6" t="s">
        <v>33</v>
      </c>
      <c r="E135" s="5" t="s">
        <v>56</v>
      </c>
      <c r="F135" s="17" t="s">
        <v>58</v>
      </c>
      <c r="G135" s="17" t="s">
        <v>13</v>
      </c>
      <c r="H135" s="6" t="s">
        <v>442</v>
      </c>
      <c r="I135" s="7">
        <v>200</v>
      </c>
      <c r="J135" s="18">
        <v>300</v>
      </c>
      <c r="K135" s="18">
        <v>0</v>
      </c>
      <c r="L135" s="367">
        <v>0</v>
      </c>
      <c r="M135" s="367">
        <v>0</v>
      </c>
      <c r="N135" s="18">
        <f t="shared" si="30"/>
        <v>300</v>
      </c>
      <c r="O135" s="18">
        <f t="shared" si="31"/>
        <v>0</v>
      </c>
      <c r="P135" s="18">
        <v>0</v>
      </c>
      <c r="Q135" s="18">
        <v>0</v>
      </c>
      <c r="R135" s="18">
        <v>0</v>
      </c>
      <c r="S135" s="18">
        <v>0</v>
      </c>
    </row>
    <row r="136" spans="1:19" s="34" customFormat="1" x14ac:dyDescent="0.2">
      <c r="A136" s="60" t="s">
        <v>34</v>
      </c>
      <c r="B136" s="50">
        <v>110</v>
      </c>
      <c r="C136" s="37" t="s">
        <v>35</v>
      </c>
      <c r="D136" s="39" t="s">
        <v>14</v>
      </c>
      <c r="E136" s="37"/>
      <c r="F136" s="38"/>
      <c r="G136" s="38"/>
      <c r="H136" s="39"/>
      <c r="I136" s="55"/>
      <c r="J136" s="43">
        <f>J137+J165+J191+J239</f>
        <v>353368.6</v>
      </c>
      <c r="K136" s="43">
        <f>K137+K165+K191+K239</f>
        <v>210055.3</v>
      </c>
      <c r="L136" s="366">
        <f>L137+L165+L191+L239</f>
        <v>4312.3999999999996</v>
      </c>
      <c r="M136" s="366">
        <f>M137+M165+M191+M239</f>
        <v>0</v>
      </c>
      <c r="N136" s="43">
        <f t="shared" si="30"/>
        <v>357681</v>
      </c>
      <c r="O136" s="43">
        <f t="shared" si="31"/>
        <v>210055.3</v>
      </c>
      <c r="P136" s="43">
        <f>P137+P165+P191+P239</f>
        <v>122457.29999999999</v>
      </c>
      <c r="Q136" s="43">
        <f>Q137+Q165+Q191+Q239</f>
        <v>35932</v>
      </c>
      <c r="R136" s="43">
        <f>R137+R165+R191+R239</f>
        <v>593985.69999999995</v>
      </c>
      <c r="S136" s="43">
        <f>S137+S165+S191+S239</f>
        <v>489504.89999999997</v>
      </c>
    </row>
    <row r="137" spans="1:19" s="34" customFormat="1" x14ac:dyDescent="0.2">
      <c r="A137" s="60" t="s">
        <v>36</v>
      </c>
      <c r="B137" s="50">
        <v>110</v>
      </c>
      <c r="C137" s="51" t="s">
        <v>35</v>
      </c>
      <c r="D137" s="39" t="s">
        <v>13</v>
      </c>
      <c r="E137" s="37"/>
      <c r="F137" s="38"/>
      <c r="G137" s="38"/>
      <c r="H137" s="39"/>
      <c r="I137" s="55"/>
      <c r="J137" s="43">
        <f t="shared" ref="J137:S137" si="54">J138+J145+J156</f>
        <v>13589.199999999999</v>
      </c>
      <c r="K137" s="43">
        <f t="shared" si="54"/>
        <v>170</v>
      </c>
      <c r="L137" s="366">
        <f>L138+L145+L156</f>
        <v>0</v>
      </c>
      <c r="M137" s="366">
        <f>M138+M145+M156</f>
        <v>0</v>
      </c>
      <c r="N137" s="43">
        <f t="shared" si="30"/>
        <v>13589.199999999999</v>
      </c>
      <c r="O137" s="43">
        <f t="shared" si="31"/>
        <v>170</v>
      </c>
      <c r="P137" s="43">
        <f t="shared" si="54"/>
        <v>13155.1</v>
      </c>
      <c r="Q137" s="43">
        <f t="shared" si="54"/>
        <v>0</v>
      </c>
      <c r="R137" s="43">
        <f t="shared" si="54"/>
        <v>527243.6</v>
      </c>
      <c r="S137" s="43">
        <f t="shared" si="54"/>
        <v>489504.89999999997</v>
      </c>
    </row>
    <row r="138" spans="1:19" s="34" customFormat="1" ht="93.75" x14ac:dyDescent="0.2">
      <c r="A138" s="244" t="s">
        <v>412</v>
      </c>
      <c r="B138" s="36">
        <v>110</v>
      </c>
      <c r="C138" s="41" t="s">
        <v>35</v>
      </c>
      <c r="D138" s="42" t="s">
        <v>13</v>
      </c>
      <c r="E138" s="37" t="s">
        <v>13</v>
      </c>
      <c r="F138" s="38" t="s">
        <v>51</v>
      </c>
      <c r="G138" s="38" t="s">
        <v>14</v>
      </c>
      <c r="H138" s="39" t="s">
        <v>74</v>
      </c>
      <c r="I138" s="40"/>
      <c r="J138" s="43">
        <f t="shared" ref="J138:M139" si="55">J139</f>
        <v>536.79999999999995</v>
      </c>
      <c r="K138" s="43">
        <f t="shared" si="55"/>
        <v>170</v>
      </c>
      <c r="L138" s="366">
        <f t="shared" si="55"/>
        <v>0</v>
      </c>
      <c r="M138" s="366">
        <f t="shared" si="55"/>
        <v>0</v>
      </c>
      <c r="N138" s="43">
        <f t="shared" si="30"/>
        <v>536.79999999999995</v>
      </c>
      <c r="O138" s="43">
        <f t="shared" si="31"/>
        <v>170</v>
      </c>
      <c r="P138" s="43">
        <f t="shared" ref="P138:S139" si="56">P139</f>
        <v>0</v>
      </c>
      <c r="Q138" s="43">
        <f t="shared" si="56"/>
        <v>0</v>
      </c>
      <c r="R138" s="43">
        <f t="shared" si="56"/>
        <v>0</v>
      </c>
      <c r="S138" s="43">
        <f t="shared" si="56"/>
        <v>0</v>
      </c>
    </row>
    <row r="139" spans="1:19" s="34" customFormat="1" ht="56.25" x14ac:dyDescent="0.2">
      <c r="A139" s="35" t="s">
        <v>169</v>
      </c>
      <c r="B139" s="36">
        <v>110</v>
      </c>
      <c r="C139" s="41" t="s">
        <v>35</v>
      </c>
      <c r="D139" s="42" t="s">
        <v>13</v>
      </c>
      <c r="E139" s="37" t="s">
        <v>13</v>
      </c>
      <c r="F139" s="38" t="s">
        <v>9</v>
      </c>
      <c r="G139" s="38" t="s">
        <v>14</v>
      </c>
      <c r="H139" s="39" t="s">
        <v>74</v>
      </c>
      <c r="I139" s="40"/>
      <c r="J139" s="43">
        <f t="shared" si="55"/>
        <v>536.79999999999995</v>
      </c>
      <c r="K139" s="43">
        <f t="shared" si="55"/>
        <v>170</v>
      </c>
      <c r="L139" s="366">
        <f t="shared" si="55"/>
        <v>0</v>
      </c>
      <c r="M139" s="366">
        <f t="shared" si="55"/>
        <v>0</v>
      </c>
      <c r="N139" s="43">
        <f t="shared" si="30"/>
        <v>536.79999999999995</v>
      </c>
      <c r="O139" s="43">
        <f t="shared" si="31"/>
        <v>170</v>
      </c>
      <c r="P139" s="43">
        <f t="shared" si="56"/>
        <v>0</v>
      </c>
      <c r="Q139" s="43">
        <f t="shared" si="56"/>
        <v>0</v>
      </c>
      <c r="R139" s="43">
        <f t="shared" si="56"/>
        <v>0</v>
      </c>
      <c r="S139" s="43">
        <f t="shared" si="56"/>
        <v>0</v>
      </c>
    </row>
    <row r="140" spans="1:19" s="34" customFormat="1" ht="75" x14ac:dyDescent="0.2">
      <c r="A140" s="35" t="s">
        <v>388</v>
      </c>
      <c r="B140" s="36">
        <v>110</v>
      </c>
      <c r="C140" s="41" t="s">
        <v>35</v>
      </c>
      <c r="D140" s="42" t="s">
        <v>13</v>
      </c>
      <c r="E140" s="37" t="s">
        <v>13</v>
      </c>
      <c r="F140" s="38" t="s">
        <v>9</v>
      </c>
      <c r="G140" s="38" t="s">
        <v>13</v>
      </c>
      <c r="H140" s="39" t="s">
        <v>74</v>
      </c>
      <c r="I140" s="40"/>
      <c r="J140" s="43">
        <f>J141+J143</f>
        <v>536.79999999999995</v>
      </c>
      <c r="K140" s="43">
        <f t="shared" ref="K140:S140" si="57">K141+K143</f>
        <v>170</v>
      </c>
      <c r="L140" s="366">
        <f t="shared" si="57"/>
        <v>0</v>
      </c>
      <c r="M140" s="366">
        <f t="shared" si="57"/>
        <v>0</v>
      </c>
      <c r="N140" s="43">
        <f t="shared" si="57"/>
        <v>536.79999999999995</v>
      </c>
      <c r="O140" s="43">
        <f t="shared" si="57"/>
        <v>170</v>
      </c>
      <c r="P140" s="43">
        <f t="shared" si="57"/>
        <v>0</v>
      </c>
      <c r="Q140" s="43">
        <f t="shared" si="57"/>
        <v>0</v>
      </c>
      <c r="R140" s="43">
        <f t="shared" si="57"/>
        <v>0</v>
      </c>
      <c r="S140" s="43">
        <f t="shared" si="57"/>
        <v>0</v>
      </c>
    </row>
    <row r="141" spans="1:19" ht="56.25" x14ac:dyDescent="0.2">
      <c r="A141" s="4" t="s">
        <v>727</v>
      </c>
      <c r="B141" s="8">
        <v>110</v>
      </c>
      <c r="C141" s="46" t="s">
        <v>35</v>
      </c>
      <c r="D141" s="45" t="s">
        <v>13</v>
      </c>
      <c r="E141" s="5" t="s">
        <v>13</v>
      </c>
      <c r="F141" s="17" t="s">
        <v>9</v>
      </c>
      <c r="G141" s="17" t="s">
        <v>13</v>
      </c>
      <c r="H141" s="6" t="s">
        <v>726</v>
      </c>
      <c r="I141" s="7"/>
      <c r="J141" s="18">
        <f t="shared" ref="J141:S141" si="58">J142</f>
        <v>198</v>
      </c>
      <c r="K141" s="18">
        <f t="shared" si="58"/>
        <v>0</v>
      </c>
      <c r="L141" s="367">
        <f t="shared" si="58"/>
        <v>0</v>
      </c>
      <c r="M141" s="367">
        <f t="shared" si="58"/>
        <v>0</v>
      </c>
      <c r="N141" s="18">
        <f>J141+L141</f>
        <v>198</v>
      </c>
      <c r="O141" s="18">
        <f>K141+M141</f>
        <v>0</v>
      </c>
      <c r="P141" s="18">
        <f t="shared" si="58"/>
        <v>0</v>
      </c>
      <c r="Q141" s="18">
        <f t="shared" si="58"/>
        <v>0</v>
      </c>
      <c r="R141" s="18">
        <f t="shared" si="58"/>
        <v>0</v>
      </c>
      <c r="S141" s="18">
        <f t="shared" si="58"/>
        <v>0</v>
      </c>
    </row>
    <row r="142" spans="1:19" ht="37.5" x14ac:dyDescent="0.2">
      <c r="A142" s="4" t="s">
        <v>335</v>
      </c>
      <c r="B142" s="8">
        <v>110</v>
      </c>
      <c r="C142" s="46" t="s">
        <v>35</v>
      </c>
      <c r="D142" s="45" t="s">
        <v>13</v>
      </c>
      <c r="E142" s="5" t="s">
        <v>13</v>
      </c>
      <c r="F142" s="17" t="s">
        <v>9</v>
      </c>
      <c r="G142" s="17" t="s">
        <v>13</v>
      </c>
      <c r="H142" s="6" t="s">
        <v>726</v>
      </c>
      <c r="I142" s="7">
        <v>200</v>
      </c>
      <c r="J142" s="18">
        <v>198</v>
      </c>
      <c r="K142" s="18">
        <v>0</v>
      </c>
      <c r="L142" s="367">
        <v>0</v>
      </c>
      <c r="M142" s="367">
        <v>0</v>
      </c>
      <c r="N142" s="18">
        <f>J142+L142</f>
        <v>198</v>
      </c>
      <c r="O142" s="18">
        <f>K142+M142</f>
        <v>0</v>
      </c>
      <c r="P142" s="18">
        <v>0</v>
      </c>
      <c r="Q142" s="18">
        <v>0</v>
      </c>
      <c r="R142" s="18">
        <v>0</v>
      </c>
      <c r="S142" s="18">
        <v>0</v>
      </c>
    </row>
    <row r="143" spans="1:19" s="34" customFormat="1" ht="56.25" x14ac:dyDescent="0.2">
      <c r="A143" s="52" t="s">
        <v>444</v>
      </c>
      <c r="B143" s="8">
        <v>110</v>
      </c>
      <c r="C143" s="5" t="s">
        <v>35</v>
      </c>
      <c r="D143" s="45" t="s">
        <v>13</v>
      </c>
      <c r="E143" s="5" t="s">
        <v>13</v>
      </c>
      <c r="F143" s="17" t="s">
        <v>9</v>
      </c>
      <c r="G143" s="17" t="s">
        <v>13</v>
      </c>
      <c r="H143" s="6" t="s">
        <v>387</v>
      </c>
      <c r="I143" s="44"/>
      <c r="J143" s="18">
        <f>J144</f>
        <v>338.8</v>
      </c>
      <c r="K143" s="18">
        <f>K144</f>
        <v>170</v>
      </c>
      <c r="L143" s="367">
        <f>L144</f>
        <v>0</v>
      </c>
      <c r="M143" s="367">
        <f>M144</f>
        <v>0</v>
      </c>
      <c r="N143" s="18">
        <f t="shared" si="30"/>
        <v>338.8</v>
      </c>
      <c r="O143" s="18">
        <f t="shared" si="31"/>
        <v>170</v>
      </c>
      <c r="P143" s="18">
        <f>P144</f>
        <v>0</v>
      </c>
      <c r="Q143" s="18">
        <f>Q144</f>
        <v>0</v>
      </c>
      <c r="R143" s="18">
        <f>R144</f>
        <v>0</v>
      </c>
      <c r="S143" s="18">
        <f>S144</f>
        <v>0</v>
      </c>
    </row>
    <row r="144" spans="1:19" s="34" customFormat="1" x14ac:dyDescent="0.2">
      <c r="A144" s="4" t="s">
        <v>340</v>
      </c>
      <c r="B144" s="8">
        <v>110</v>
      </c>
      <c r="C144" s="46" t="s">
        <v>35</v>
      </c>
      <c r="D144" s="6" t="s">
        <v>13</v>
      </c>
      <c r="E144" s="5" t="s">
        <v>13</v>
      </c>
      <c r="F144" s="17" t="s">
        <v>9</v>
      </c>
      <c r="G144" s="17" t="s">
        <v>13</v>
      </c>
      <c r="H144" s="6" t="s">
        <v>387</v>
      </c>
      <c r="I144" s="7">
        <v>800</v>
      </c>
      <c r="J144" s="18">
        <v>338.8</v>
      </c>
      <c r="K144" s="18">
        <v>170</v>
      </c>
      <c r="L144" s="367">
        <v>0</v>
      </c>
      <c r="M144" s="367">
        <v>0</v>
      </c>
      <c r="N144" s="18">
        <f t="shared" si="30"/>
        <v>338.8</v>
      </c>
      <c r="O144" s="18">
        <f t="shared" si="31"/>
        <v>170</v>
      </c>
      <c r="P144" s="18">
        <v>0</v>
      </c>
      <c r="Q144" s="18">
        <v>0</v>
      </c>
      <c r="R144" s="18">
        <v>0</v>
      </c>
      <c r="S144" s="18">
        <v>0</v>
      </c>
    </row>
    <row r="145" spans="1:19" s="34" customFormat="1" ht="56.25" x14ac:dyDescent="0.2">
      <c r="A145" s="49" t="s">
        <v>403</v>
      </c>
      <c r="B145" s="36">
        <v>110</v>
      </c>
      <c r="C145" s="41" t="s">
        <v>35</v>
      </c>
      <c r="D145" s="42" t="s">
        <v>13</v>
      </c>
      <c r="E145" s="37" t="s">
        <v>38</v>
      </c>
      <c r="F145" s="38" t="s">
        <v>51</v>
      </c>
      <c r="G145" s="38" t="s">
        <v>14</v>
      </c>
      <c r="H145" s="39" t="s">
        <v>74</v>
      </c>
      <c r="I145" s="40"/>
      <c r="J145" s="43">
        <f>J146+J149</f>
        <v>1000</v>
      </c>
      <c r="K145" s="43">
        <f t="shared" ref="K145:S145" si="59">K146+K149</f>
        <v>0</v>
      </c>
      <c r="L145" s="366">
        <f t="shared" si="59"/>
        <v>0</v>
      </c>
      <c r="M145" s="366">
        <f t="shared" si="59"/>
        <v>0</v>
      </c>
      <c r="N145" s="43">
        <f t="shared" si="59"/>
        <v>1000</v>
      </c>
      <c r="O145" s="43">
        <f t="shared" si="59"/>
        <v>0</v>
      </c>
      <c r="P145" s="43">
        <f t="shared" si="59"/>
        <v>1788.9</v>
      </c>
      <c r="Q145" s="43">
        <f t="shared" si="59"/>
        <v>0</v>
      </c>
      <c r="R145" s="43">
        <f t="shared" si="59"/>
        <v>516489.6</v>
      </c>
      <c r="S145" s="43">
        <f t="shared" si="59"/>
        <v>489504.89999999997</v>
      </c>
    </row>
    <row r="146" spans="1:19" s="34" customFormat="1" ht="37.5" x14ac:dyDescent="0.2">
      <c r="A146" s="35" t="s">
        <v>676</v>
      </c>
      <c r="B146" s="36">
        <v>110</v>
      </c>
      <c r="C146" s="41" t="s">
        <v>35</v>
      </c>
      <c r="D146" s="42" t="s">
        <v>13</v>
      </c>
      <c r="E146" s="37" t="s">
        <v>38</v>
      </c>
      <c r="F146" s="38" t="s">
        <v>51</v>
      </c>
      <c r="G146" s="38" t="s">
        <v>38</v>
      </c>
      <c r="H146" s="39" t="s">
        <v>74</v>
      </c>
      <c r="I146" s="40"/>
      <c r="J146" s="43">
        <f>J147</f>
        <v>1000</v>
      </c>
      <c r="K146" s="43">
        <f t="shared" ref="K146:S146" si="60">K147</f>
        <v>0</v>
      </c>
      <c r="L146" s="366">
        <f t="shared" si="60"/>
        <v>0</v>
      </c>
      <c r="M146" s="366">
        <f t="shared" si="60"/>
        <v>0</v>
      </c>
      <c r="N146" s="43">
        <f t="shared" si="60"/>
        <v>1000</v>
      </c>
      <c r="O146" s="43">
        <f t="shared" si="60"/>
        <v>0</v>
      </c>
      <c r="P146" s="43">
        <f t="shared" si="60"/>
        <v>0</v>
      </c>
      <c r="Q146" s="43">
        <f t="shared" si="60"/>
        <v>0</v>
      </c>
      <c r="R146" s="43">
        <f t="shared" si="60"/>
        <v>0</v>
      </c>
      <c r="S146" s="43">
        <f t="shared" si="60"/>
        <v>0</v>
      </c>
    </row>
    <row r="147" spans="1:19" s="34" customFormat="1" ht="56.25" x14ac:dyDescent="0.2">
      <c r="A147" s="4" t="s">
        <v>678</v>
      </c>
      <c r="B147" s="8">
        <v>110</v>
      </c>
      <c r="C147" s="5" t="s">
        <v>35</v>
      </c>
      <c r="D147" s="45" t="s">
        <v>13</v>
      </c>
      <c r="E147" s="5" t="s">
        <v>38</v>
      </c>
      <c r="F147" s="17" t="s">
        <v>51</v>
      </c>
      <c r="G147" s="17" t="s">
        <v>38</v>
      </c>
      <c r="H147" s="6" t="s">
        <v>677</v>
      </c>
      <c r="I147" s="44"/>
      <c r="J147" s="18">
        <f>J148</f>
        <v>1000</v>
      </c>
      <c r="K147" s="18">
        <f>K148</f>
        <v>0</v>
      </c>
      <c r="L147" s="367">
        <f>L148</f>
        <v>0</v>
      </c>
      <c r="M147" s="367">
        <f>M148</f>
        <v>0</v>
      </c>
      <c r="N147" s="18">
        <f>J147+L147</f>
        <v>1000</v>
      </c>
      <c r="O147" s="18">
        <f>K147+M147</f>
        <v>0</v>
      </c>
      <c r="P147" s="18">
        <f>P148</f>
        <v>0</v>
      </c>
      <c r="Q147" s="18">
        <f>Q148</f>
        <v>0</v>
      </c>
      <c r="R147" s="18">
        <f>R148</f>
        <v>0</v>
      </c>
      <c r="S147" s="18">
        <f>S148</f>
        <v>0</v>
      </c>
    </row>
    <row r="148" spans="1:19" s="34" customFormat="1" ht="37.5" x14ac:dyDescent="0.2">
      <c r="A148" s="4" t="s">
        <v>337</v>
      </c>
      <c r="B148" s="8">
        <v>110</v>
      </c>
      <c r="C148" s="46" t="s">
        <v>35</v>
      </c>
      <c r="D148" s="6" t="s">
        <v>13</v>
      </c>
      <c r="E148" s="5" t="s">
        <v>38</v>
      </c>
      <c r="F148" s="17" t="s">
        <v>51</v>
      </c>
      <c r="G148" s="17" t="s">
        <v>38</v>
      </c>
      <c r="H148" s="6" t="s">
        <v>677</v>
      </c>
      <c r="I148" s="7">
        <v>400</v>
      </c>
      <c r="J148" s="18">
        <v>1000</v>
      </c>
      <c r="K148" s="18">
        <v>0</v>
      </c>
      <c r="L148" s="367">
        <v>0</v>
      </c>
      <c r="M148" s="367">
        <v>0</v>
      </c>
      <c r="N148" s="18">
        <f>J148+L148</f>
        <v>1000</v>
      </c>
      <c r="O148" s="18">
        <f>K148+M148</f>
        <v>0</v>
      </c>
      <c r="P148" s="18">
        <v>0</v>
      </c>
      <c r="Q148" s="18">
        <v>0</v>
      </c>
      <c r="R148" s="18">
        <v>0</v>
      </c>
      <c r="S148" s="18">
        <v>0</v>
      </c>
    </row>
    <row r="149" spans="1:19" s="34" customFormat="1" ht="75" x14ac:dyDescent="0.2">
      <c r="A149" s="35" t="s">
        <v>490</v>
      </c>
      <c r="B149" s="36">
        <v>110</v>
      </c>
      <c r="C149" s="41" t="s">
        <v>35</v>
      </c>
      <c r="D149" s="42" t="s">
        <v>13</v>
      </c>
      <c r="E149" s="37" t="s">
        <v>38</v>
      </c>
      <c r="F149" s="38" t="s">
        <v>51</v>
      </c>
      <c r="G149" s="38" t="s">
        <v>489</v>
      </c>
      <c r="H149" s="39" t="s">
        <v>74</v>
      </c>
      <c r="I149" s="40"/>
      <c r="J149" s="43">
        <f>J150+J152+J154</f>
        <v>0</v>
      </c>
      <c r="K149" s="43">
        <f t="shared" ref="K149:S149" si="61">K150+K152+K154</f>
        <v>0</v>
      </c>
      <c r="L149" s="366">
        <f t="shared" si="61"/>
        <v>0</v>
      </c>
      <c r="M149" s="366">
        <f t="shared" si="61"/>
        <v>0</v>
      </c>
      <c r="N149" s="43">
        <f t="shared" si="61"/>
        <v>0</v>
      </c>
      <c r="O149" s="43">
        <f t="shared" si="61"/>
        <v>0</v>
      </c>
      <c r="P149" s="43">
        <f t="shared" si="61"/>
        <v>1788.9</v>
      </c>
      <c r="Q149" s="43">
        <f t="shared" si="61"/>
        <v>0</v>
      </c>
      <c r="R149" s="43">
        <f t="shared" si="61"/>
        <v>516489.6</v>
      </c>
      <c r="S149" s="43">
        <f t="shared" si="61"/>
        <v>489504.89999999997</v>
      </c>
    </row>
    <row r="150" spans="1:19" s="34" customFormat="1" ht="37.5" x14ac:dyDescent="0.2">
      <c r="A150" s="52" t="s">
        <v>488</v>
      </c>
      <c r="B150" s="8">
        <v>110</v>
      </c>
      <c r="C150" s="5" t="s">
        <v>35</v>
      </c>
      <c r="D150" s="45" t="s">
        <v>13</v>
      </c>
      <c r="E150" s="5" t="s">
        <v>38</v>
      </c>
      <c r="F150" s="17" t="s">
        <v>51</v>
      </c>
      <c r="G150" s="17" t="s">
        <v>489</v>
      </c>
      <c r="H150" s="6" t="s">
        <v>721</v>
      </c>
      <c r="I150" s="44"/>
      <c r="J150" s="18">
        <f>J151</f>
        <v>0</v>
      </c>
      <c r="K150" s="18">
        <f>K151</f>
        <v>0</v>
      </c>
      <c r="L150" s="367">
        <f>L151</f>
        <v>0</v>
      </c>
      <c r="M150" s="367">
        <f>M151</f>
        <v>0</v>
      </c>
      <c r="N150" s="18">
        <f t="shared" ref="N150:O153" si="62">J150+L150</f>
        <v>0</v>
      </c>
      <c r="O150" s="18">
        <f t="shared" si="62"/>
        <v>0</v>
      </c>
      <c r="P150" s="18">
        <f>P151</f>
        <v>0</v>
      </c>
      <c r="Q150" s="18">
        <f>Q151</f>
        <v>0</v>
      </c>
      <c r="R150" s="18">
        <f>R151</f>
        <v>294916.09999999998</v>
      </c>
      <c r="S150" s="18">
        <f>S151</f>
        <v>294916.09999999998</v>
      </c>
    </row>
    <row r="151" spans="1:19" s="34" customFormat="1" ht="37.5" x14ac:dyDescent="0.2">
      <c r="A151" s="4" t="s">
        <v>337</v>
      </c>
      <c r="B151" s="8">
        <v>110</v>
      </c>
      <c r="C151" s="46" t="s">
        <v>35</v>
      </c>
      <c r="D151" s="6" t="s">
        <v>13</v>
      </c>
      <c r="E151" s="5" t="s">
        <v>38</v>
      </c>
      <c r="F151" s="17" t="s">
        <v>51</v>
      </c>
      <c r="G151" s="17" t="s">
        <v>489</v>
      </c>
      <c r="H151" s="6" t="s">
        <v>721</v>
      </c>
      <c r="I151" s="7">
        <v>400</v>
      </c>
      <c r="J151" s="18">
        <v>0</v>
      </c>
      <c r="K151" s="18">
        <v>0</v>
      </c>
      <c r="L151" s="367">
        <v>0</v>
      </c>
      <c r="M151" s="367">
        <v>0</v>
      </c>
      <c r="N151" s="18">
        <f t="shared" si="62"/>
        <v>0</v>
      </c>
      <c r="O151" s="18">
        <f t="shared" si="62"/>
        <v>0</v>
      </c>
      <c r="P151" s="18">
        <v>0</v>
      </c>
      <c r="Q151" s="18">
        <v>0</v>
      </c>
      <c r="R151" s="18">
        <f>S151</f>
        <v>294916.09999999998</v>
      </c>
      <c r="S151" s="18">
        <v>294916.09999999998</v>
      </c>
    </row>
    <row r="152" spans="1:19" s="34" customFormat="1" ht="37.5" x14ac:dyDescent="0.2">
      <c r="A152" s="52" t="s">
        <v>488</v>
      </c>
      <c r="B152" s="8">
        <v>110</v>
      </c>
      <c r="C152" s="5" t="s">
        <v>35</v>
      </c>
      <c r="D152" s="45" t="s">
        <v>13</v>
      </c>
      <c r="E152" s="5" t="s">
        <v>38</v>
      </c>
      <c r="F152" s="17" t="s">
        <v>51</v>
      </c>
      <c r="G152" s="17" t="s">
        <v>489</v>
      </c>
      <c r="H152" s="6" t="s">
        <v>722</v>
      </c>
      <c r="I152" s="44"/>
      <c r="J152" s="18">
        <f>J153</f>
        <v>0</v>
      </c>
      <c r="K152" s="18">
        <f>K153</f>
        <v>0</v>
      </c>
      <c r="L152" s="367">
        <f>L153</f>
        <v>0</v>
      </c>
      <c r="M152" s="367">
        <f>M153</f>
        <v>0</v>
      </c>
      <c r="N152" s="18">
        <f t="shared" si="62"/>
        <v>0</v>
      </c>
      <c r="O152" s="18">
        <f t="shared" si="62"/>
        <v>0</v>
      </c>
      <c r="P152" s="18">
        <f>P153</f>
        <v>0</v>
      </c>
      <c r="Q152" s="18">
        <f>Q153</f>
        <v>0</v>
      </c>
      <c r="R152" s="18">
        <f>R153</f>
        <v>194588.79999999999</v>
      </c>
      <c r="S152" s="18">
        <f>S153</f>
        <v>194588.79999999999</v>
      </c>
    </row>
    <row r="153" spans="1:19" s="34" customFormat="1" ht="37.5" x14ac:dyDescent="0.2">
      <c r="A153" s="4" t="s">
        <v>337</v>
      </c>
      <c r="B153" s="8">
        <v>110</v>
      </c>
      <c r="C153" s="46" t="s">
        <v>35</v>
      </c>
      <c r="D153" s="6" t="s">
        <v>13</v>
      </c>
      <c r="E153" s="5" t="s">
        <v>38</v>
      </c>
      <c r="F153" s="17" t="s">
        <v>51</v>
      </c>
      <c r="G153" s="17" t="s">
        <v>489</v>
      </c>
      <c r="H153" s="6" t="s">
        <v>722</v>
      </c>
      <c r="I153" s="7">
        <v>400</v>
      </c>
      <c r="J153" s="18">
        <v>0</v>
      </c>
      <c r="K153" s="18">
        <v>0</v>
      </c>
      <c r="L153" s="367">
        <v>0</v>
      </c>
      <c r="M153" s="367">
        <v>0</v>
      </c>
      <c r="N153" s="18">
        <f t="shared" si="62"/>
        <v>0</v>
      </c>
      <c r="O153" s="18">
        <f t="shared" si="62"/>
        <v>0</v>
      </c>
      <c r="P153" s="18">
        <v>0</v>
      </c>
      <c r="Q153" s="18">
        <v>0</v>
      </c>
      <c r="R153" s="18">
        <f>S153</f>
        <v>194588.79999999999</v>
      </c>
      <c r="S153" s="18">
        <v>194588.79999999999</v>
      </c>
    </row>
    <row r="154" spans="1:19" s="34" customFormat="1" ht="37.5" x14ac:dyDescent="0.2">
      <c r="A154" s="52" t="s">
        <v>488</v>
      </c>
      <c r="B154" s="8">
        <v>110</v>
      </c>
      <c r="C154" s="5" t="s">
        <v>35</v>
      </c>
      <c r="D154" s="45" t="s">
        <v>13</v>
      </c>
      <c r="E154" s="5" t="s">
        <v>38</v>
      </c>
      <c r="F154" s="17" t="s">
        <v>51</v>
      </c>
      <c r="G154" s="17" t="s">
        <v>489</v>
      </c>
      <c r="H154" s="6" t="s">
        <v>487</v>
      </c>
      <c r="I154" s="44"/>
      <c r="J154" s="18">
        <f>J155</f>
        <v>0</v>
      </c>
      <c r="K154" s="18">
        <f>K155</f>
        <v>0</v>
      </c>
      <c r="L154" s="367">
        <f>L155</f>
        <v>0</v>
      </c>
      <c r="M154" s="367">
        <f>M155</f>
        <v>0</v>
      </c>
      <c r="N154" s="18">
        <f t="shared" si="30"/>
        <v>0</v>
      </c>
      <c r="O154" s="18">
        <f t="shared" si="31"/>
        <v>0</v>
      </c>
      <c r="P154" s="18">
        <f>P155</f>
        <v>1788.9</v>
      </c>
      <c r="Q154" s="18">
        <f>Q155</f>
        <v>0</v>
      </c>
      <c r="R154" s="18">
        <f>R155</f>
        <v>26984.7</v>
      </c>
      <c r="S154" s="18">
        <f>S155</f>
        <v>0</v>
      </c>
    </row>
    <row r="155" spans="1:19" s="34" customFormat="1" ht="37.5" x14ac:dyDescent="0.2">
      <c r="A155" s="4" t="s">
        <v>337</v>
      </c>
      <c r="B155" s="8">
        <v>110</v>
      </c>
      <c r="C155" s="46" t="s">
        <v>35</v>
      </c>
      <c r="D155" s="6" t="s">
        <v>13</v>
      </c>
      <c r="E155" s="5" t="s">
        <v>38</v>
      </c>
      <c r="F155" s="17" t="s">
        <v>51</v>
      </c>
      <c r="G155" s="17" t="s">
        <v>489</v>
      </c>
      <c r="H155" s="6" t="s">
        <v>487</v>
      </c>
      <c r="I155" s="7">
        <v>400</v>
      </c>
      <c r="J155" s="18">
        <v>0</v>
      </c>
      <c r="K155" s="18">
        <v>0</v>
      </c>
      <c r="L155" s="367">
        <v>0</v>
      </c>
      <c r="M155" s="367">
        <v>0</v>
      </c>
      <c r="N155" s="18">
        <f t="shared" si="30"/>
        <v>0</v>
      </c>
      <c r="O155" s="18">
        <f t="shared" si="31"/>
        <v>0</v>
      </c>
      <c r="P155" s="18">
        <f>4151.5-2362.6</f>
        <v>1788.9</v>
      </c>
      <c r="Q155" s="18">
        <v>0</v>
      </c>
      <c r="R155" s="18">
        <v>26984.7</v>
      </c>
      <c r="S155" s="18">
        <v>0</v>
      </c>
    </row>
    <row r="156" spans="1:19" s="34" customFormat="1" ht="37.5" x14ac:dyDescent="0.2">
      <c r="A156" s="35" t="s">
        <v>55</v>
      </c>
      <c r="B156" s="50">
        <v>110</v>
      </c>
      <c r="C156" s="51" t="s">
        <v>35</v>
      </c>
      <c r="D156" s="39" t="s">
        <v>13</v>
      </c>
      <c r="E156" s="37" t="s">
        <v>56</v>
      </c>
      <c r="F156" s="38" t="s">
        <v>51</v>
      </c>
      <c r="G156" s="38" t="s">
        <v>14</v>
      </c>
      <c r="H156" s="39" t="s">
        <v>74</v>
      </c>
      <c r="I156" s="7"/>
      <c r="J156" s="43">
        <f t="shared" ref="J156:S157" si="63">J157</f>
        <v>12052.4</v>
      </c>
      <c r="K156" s="43">
        <f t="shared" si="63"/>
        <v>0</v>
      </c>
      <c r="L156" s="366">
        <f t="shared" si="63"/>
        <v>0</v>
      </c>
      <c r="M156" s="366">
        <f t="shared" si="63"/>
        <v>0</v>
      </c>
      <c r="N156" s="43">
        <f t="shared" si="30"/>
        <v>12052.4</v>
      </c>
      <c r="O156" s="43">
        <f t="shared" si="31"/>
        <v>0</v>
      </c>
      <c r="P156" s="43">
        <f t="shared" si="63"/>
        <v>11366.2</v>
      </c>
      <c r="Q156" s="43">
        <f t="shared" si="63"/>
        <v>0</v>
      </c>
      <c r="R156" s="43">
        <f t="shared" si="63"/>
        <v>10754</v>
      </c>
      <c r="S156" s="43">
        <f t="shared" si="63"/>
        <v>0</v>
      </c>
    </row>
    <row r="157" spans="1:19" s="34" customFormat="1" x14ac:dyDescent="0.2">
      <c r="A157" s="35" t="s">
        <v>57</v>
      </c>
      <c r="B157" s="50">
        <v>110</v>
      </c>
      <c r="C157" s="51" t="s">
        <v>35</v>
      </c>
      <c r="D157" s="39" t="s">
        <v>13</v>
      </c>
      <c r="E157" s="37" t="s">
        <v>56</v>
      </c>
      <c r="F157" s="38" t="s">
        <v>58</v>
      </c>
      <c r="G157" s="38" t="s">
        <v>14</v>
      </c>
      <c r="H157" s="39" t="s">
        <v>74</v>
      </c>
      <c r="I157" s="7"/>
      <c r="J157" s="43">
        <f t="shared" si="63"/>
        <v>12052.4</v>
      </c>
      <c r="K157" s="43">
        <f t="shared" si="63"/>
        <v>0</v>
      </c>
      <c r="L157" s="366">
        <f t="shared" si="63"/>
        <v>0</v>
      </c>
      <c r="M157" s="366">
        <f t="shared" si="63"/>
        <v>0</v>
      </c>
      <c r="N157" s="43">
        <f t="shared" si="30"/>
        <v>12052.4</v>
      </c>
      <c r="O157" s="43">
        <f t="shared" si="31"/>
        <v>0</v>
      </c>
      <c r="P157" s="43">
        <f t="shared" si="63"/>
        <v>11366.2</v>
      </c>
      <c r="Q157" s="43">
        <f t="shared" si="63"/>
        <v>0</v>
      </c>
      <c r="R157" s="43">
        <f t="shared" si="63"/>
        <v>10754</v>
      </c>
      <c r="S157" s="43">
        <f t="shared" si="63"/>
        <v>0</v>
      </c>
    </row>
    <row r="158" spans="1:19" s="34" customFormat="1" x14ac:dyDescent="0.2">
      <c r="A158" s="35" t="s">
        <v>57</v>
      </c>
      <c r="B158" s="50">
        <v>110</v>
      </c>
      <c r="C158" s="51" t="s">
        <v>35</v>
      </c>
      <c r="D158" s="39" t="s">
        <v>13</v>
      </c>
      <c r="E158" s="37" t="s">
        <v>56</v>
      </c>
      <c r="F158" s="38" t="s">
        <v>58</v>
      </c>
      <c r="G158" s="38" t="s">
        <v>13</v>
      </c>
      <c r="H158" s="39" t="s">
        <v>74</v>
      </c>
      <c r="I158" s="40"/>
      <c r="J158" s="43">
        <f t="shared" ref="J158:S158" si="64">J159+J161+J163</f>
        <v>12052.4</v>
      </c>
      <c r="K158" s="43">
        <f t="shared" si="64"/>
        <v>0</v>
      </c>
      <c r="L158" s="366">
        <f>L159+L161+L163</f>
        <v>0</v>
      </c>
      <c r="M158" s="366">
        <f>M159+M161+M163</f>
        <v>0</v>
      </c>
      <c r="N158" s="43">
        <f t="shared" si="30"/>
        <v>12052.4</v>
      </c>
      <c r="O158" s="43">
        <f t="shared" si="31"/>
        <v>0</v>
      </c>
      <c r="P158" s="43">
        <f t="shared" si="64"/>
        <v>11366.2</v>
      </c>
      <c r="Q158" s="43">
        <f t="shared" si="64"/>
        <v>0</v>
      </c>
      <c r="R158" s="43">
        <f t="shared" si="64"/>
        <v>10754</v>
      </c>
      <c r="S158" s="43">
        <f t="shared" si="64"/>
        <v>0</v>
      </c>
    </row>
    <row r="159" spans="1:19" ht="75" x14ac:dyDescent="0.2">
      <c r="A159" s="52" t="s">
        <v>167</v>
      </c>
      <c r="B159" s="8">
        <v>110</v>
      </c>
      <c r="C159" s="46" t="s">
        <v>35</v>
      </c>
      <c r="D159" s="45" t="s">
        <v>13</v>
      </c>
      <c r="E159" s="5" t="s">
        <v>56</v>
      </c>
      <c r="F159" s="17" t="s">
        <v>58</v>
      </c>
      <c r="G159" s="17" t="s">
        <v>13</v>
      </c>
      <c r="H159" s="6" t="s">
        <v>103</v>
      </c>
      <c r="I159" s="54"/>
      <c r="J159" s="18">
        <f t="shared" ref="J159:S159" si="65">J160</f>
        <v>9450</v>
      </c>
      <c r="K159" s="18">
        <f t="shared" si="65"/>
        <v>0</v>
      </c>
      <c r="L159" s="367">
        <f t="shared" si="65"/>
        <v>0</v>
      </c>
      <c r="M159" s="367">
        <f t="shared" si="65"/>
        <v>0</v>
      </c>
      <c r="N159" s="18">
        <f t="shared" si="30"/>
        <v>9450</v>
      </c>
      <c r="O159" s="18">
        <f t="shared" si="31"/>
        <v>0</v>
      </c>
      <c r="P159" s="18">
        <f t="shared" si="65"/>
        <v>9450</v>
      </c>
      <c r="Q159" s="18">
        <f t="shared" si="65"/>
        <v>0</v>
      </c>
      <c r="R159" s="18">
        <f t="shared" si="65"/>
        <v>8700</v>
      </c>
      <c r="S159" s="18">
        <f t="shared" si="65"/>
        <v>0</v>
      </c>
    </row>
    <row r="160" spans="1:19" ht="37.5" x14ac:dyDescent="0.2">
      <c r="A160" s="4" t="s">
        <v>335</v>
      </c>
      <c r="B160" s="8">
        <v>110</v>
      </c>
      <c r="C160" s="46" t="s">
        <v>35</v>
      </c>
      <c r="D160" s="45" t="s">
        <v>13</v>
      </c>
      <c r="E160" s="5" t="s">
        <v>56</v>
      </c>
      <c r="F160" s="17" t="s">
        <v>58</v>
      </c>
      <c r="G160" s="17" t="s">
        <v>13</v>
      </c>
      <c r="H160" s="6" t="s">
        <v>103</v>
      </c>
      <c r="I160" s="7">
        <v>200</v>
      </c>
      <c r="J160" s="18">
        <v>9450</v>
      </c>
      <c r="K160" s="18">
        <v>0</v>
      </c>
      <c r="L160" s="367">
        <v>0</v>
      </c>
      <c r="M160" s="367">
        <v>0</v>
      </c>
      <c r="N160" s="18">
        <f t="shared" si="30"/>
        <v>9450</v>
      </c>
      <c r="O160" s="18">
        <f t="shared" si="31"/>
        <v>0</v>
      </c>
      <c r="P160" s="18">
        <f>9000+450</f>
        <v>9450</v>
      </c>
      <c r="Q160" s="18">
        <v>0</v>
      </c>
      <c r="R160" s="18">
        <f>8250+450</f>
        <v>8700</v>
      </c>
      <c r="S160" s="18">
        <v>0</v>
      </c>
    </row>
    <row r="161" spans="1:19" ht="37.5" x14ac:dyDescent="0.2">
      <c r="A161" s="4" t="s">
        <v>455</v>
      </c>
      <c r="B161" s="8">
        <v>110</v>
      </c>
      <c r="C161" s="46" t="s">
        <v>35</v>
      </c>
      <c r="D161" s="45" t="s">
        <v>13</v>
      </c>
      <c r="E161" s="5" t="s">
        <v>56</v>
      </c>
      <c r="F161" s="17" t="s">
        <v>58</v>
      </c>
      <c r="G161" s="17" t="s">
        <v>13</v>
      </c>
      <c r="H161" s="6" t="s">
        <v>106</v>
      </c>
      <c r="I161" s="7"/>
      <c r="J161" s="18">
        <f t="shared" ref="J161:S161" si="66">J162</f>
        <v>1338.6</v>
      </c>
      <c r="K161" s="18">
        <f t="shared" si="66"/>
        <v>0</v>
      </c>
      <c r="L161" s="367">
        <f t="shared" si="66"/>
        <v>0</v>
      </c>
      <c r="M161" s="367">
        <f t="shared" si="66"/>
        <v>0</v>
      </c>
      <c r="N161" s="18">
        <f t="shared" si="30"/>
        <v>1338.6</v>
      </c>
      <c r="O161" s="18">
        <f t="shared" si="31"/>
        <v>0</v>
      </c>
      <c r="P161" s="18">
        <f t="shared" si="66"/>
        <v>651.20000000000005</v>
      </c>
      <c r="Q161" s="18">
        <f t="shared" si="66"/>
        <v>0</v>
      </c>
      <c r="R161" s="18">
        <f t="shared" si="66"/>
        <v>779</v>
      </c>
      <c r="S161" s="18">
        <f t="shared" si="66"/>
        <v>0</v>
      </c>
    </row>
    <row r="162" spans="1:19" ht="37.5" x14ac:dyDescent="0.2">
      <c r="A162" s="4" t="s">
        <v>335</v>
      </c>
      <c r="B162" s="8">
        <v>110</v>
      </c>
      <c r="C162" s="46" t="s">
        <v>35</v>
      </c>
      <c r="D162" s="45" t="s">
        <v>13</v>
      </c>
      <c r="E162" s="5" t="s">
        <v>56</v>
      </c>
      <c r="F162" s="17" t="s">
        <v>58</v>
      </c>
      <c r="G162" s="17" t="s">
        <v>13</v>
      </c>
      <c r="H162" s="6" t="s">
        <v>106</v>
      </c>
      <c r="I162" s="7">
        <v>200</v>
      </c>
      <c r="J162" s="18">
        <v>1338.6</v>
      </c>
      <c r="K162" s="18">
        <v>0</v>
      </c>
      <c r="L162" s="367">
        <v>0</v>
      </c>
      <c r="M162" s="367">
        <v>0</v>
      </c>
      <c r="N162" s="18">
        <f t="shared" si="30"/>
        <v>1338.6</v>
      </c>
      <c r="O162" s="18">
        <f t="shared" si="31"/>
        <v>0</v>
      </c>
      <c r="P162" s="18">
        <v>651.20000000000005</v>
      </c>
      <c r="Q162" s="18">
        <v>0</v>
      </c>
      <c r="R162" s="18">
        <v>779</v>
      </c>
      <c r="S162" s="18">
        <v>0</v>
      </c>
    </row>
    <row r="163" spans="1:19" ht="37.5" x14ac:dyDescent="0.2">
      <c r="A163" s="4" t="s">
        <v>451</v>
      </c>
      <c r="B163" s="8">
        <v>110</v>
      </c>
      <c r="C163" s="46" t="s">
        <v>35</v>
      </c>
      <c r="D163" s="45" t="s">
        <v>13</v>
      </c>
      <c r="E163" s="5" t="s">
        <v>56</v>
      </c>
      <c r="F163" s="17" t="s">
        <v>58</v>
      </c>
      <c r="G163" s="17" t="s">
        <v>13</v>
      </c>
      <c r="H163" s="6" t="s">
        <v>107</v>
      </c>
      <c r="I163" s="7"/>
      <c r="J163" s="18">
        <f t="shared" ref="J163:S163" si="67">J164</f>
        <v>1263.8</v>
      </c>
      <c r="K163" s="18">
        <f t="shared" si="67"/>
        <v>0</v>
      </c>
      <c r="L163" s="367">
        <f t="shared" si="67"/>
        <v>0</v>
      </c>
      <c r="M163" s="367">
        <f t="shared" si="67"/>
        <v>0</v>
      </c>
      <c r="N163" s="18">
        <f t="shared" si="30"/>
        <v>1263.8</v>
      </c>
      <c r="O163" s="18">
        <f t="shared" si="31"/>
        <v>0</v>
      </c>
      <c r="P163" s="18">
        <f t="shared" si="67"/>
        <v>1265</v>
      </c>
      <c r="Q163" s="18">
        <f t="shared" si="67"/>
        <v>0</v>
      </c>
      <c r="R163" s="18">
        <f t="shared" si="67"/>
        <v>1275</v>
      </c>
      <c r="S163" s="18">
        <f t="shared" si="67"/>
        <v>0</v>
      </c>
    </row>
    <row r="164" spans="1:19" ht="37.5" x14ac:dyDescent="0.2">
      <c r="A164" s="4" t="s">
        <v>335</v>
      </c>
      <c r="B164" s="8">
        <v>110</v>
      </c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107</v>
      </c>
      <c r="I164" s="7">
        <v>200</v>
      </c>
      <c r="J164" s="18">
        <v>1263.8</v>
      </c>
      <c r="K164" s="18">
        <v>0</v>
      </c>
      <c r="L164" s="367">
        <v>0</v>
      </c>
      <c r="M164" s="367">
        <v>0</v>
      </c>
      <c r="N164" s="18">
        <f t="shared" ref="N164:N231" si="68">J164+L164</f>
        <v>1263.8</v>
      </c>
      <c r="O164" s="18">
        <f t="shared" ref="O164:O231" si="69">K164+M164</f>
        <v>0</v>
      </c>
      <c r="P164" s="18">
        <f>230+1000+35</f>
        <v>1265</v>
      </c>
      <c r="Q164" s="18">
        <v>0</v>
      </c>
      <c r="R164" s="18">
        <f>240+1000+35</f>
        <v>1275</v>
      </c>
      <c r="S164" s="18">
        <v>0</v>
      </c>
    </row>
    <row r="165" spans="1:19" s="34" customFormat="1" x14ac:dyDescent="0.2">
      <c r="A165" s="60" t="s">
        <v>37</v>
      </c>
      <c r="B165" s="50">
        <v>110</v>
      </c>
      <c r="C165" s="51" t="s">
        <v>35</v>
      </c>
      <c r="D165" s="39" t="s">
        <v>38</v>
      </c>
      <c r="E165" s="37"/>
      <c r="F165" s="38"/>
      <c r="G165" s="38"/>
      <c r="H165" s="39"/>
      <c r="I165" s="55"/>
      <c r="J165" s="43">
        <f>J166+J177+J182</f>
        <v>26186.900000000005</v>
      </c>
      <c r="K165" s="43">
        <f>K166+K177+K182</f>
        <v>7247.9000000000015</v>
      </c>
      <c r="L165" s="366">
        <f>L166+L177+L182</f>
        <v>556</v>
      </c>
      <c r="M165" s="366">
        <f>M166+M177+M182</f>
        <v>0</v>
      </c>
      <c r="N165" s="43">
        <f t="shared" si="68"/>
        <v>26742.900000000005</v>
      </c>
      <c r="O165" s="43">
        <f t="shared" si="69"/>
        <v>7247.9000000000015</v>
      </c>
      <c r="P165" s="43">
        <f>P166+P177+P182</f>
        <v>50165.899999999994</v>
      </c>
      <c r="Q165" s="43">
        <f>Q166+Q177+Q182</f>
        <v>35932</v>
      </c>
      <c r="R165" s="43">
        <f>R166+R177+R182</f>
        <v>7140.9</v>
      </c>
      <c r="S165" s="43">
        <f>S166+S177+S182</f>
        <v>0</v>
      </c>
    </row>
    <row r="166" spans="1:19" s="34" customFormat="1" ht="93.75" x14ac:dyDescent="0.2">
      <c r="A166" s="244" t="s">
        <v>412</v>
      </c>
      <c r="B166" s="36">
        <v>110</v>
      </c>
      <c r="C166" s="41" t="s">
        <v>35</v>
      </c>
      <c r="D166" s="42" t="s">
        <v>38</v>
      </c>
      <c r="E166" s="37" t="s">
        <v>13</v>
      </c>
      <c r="F166" s="38" t="s">
        <v>51</v>
      </c>
      <c r="G166" s="38" t="s">
        <v>14</v>
      </c>
      <c r="H166" s="39" t="s">
        <v>74</v>
      </c>
      <c r="I166" s="40"/>
      <c r="J166" s="43">
        <f t="shared" ref="J166:S166" si="70">J167+J173</f>
        <v>13832.100000000002</v>
      </c>
      <c r="K166" s="43">
        <f t="shared" si="70"/>
        <v>7247.9000000000015</v>
      </c>
      <c r="L166" s="366">
        <f>L167+L173</f>
        <v>0</v>
      </c>
      <c r="M166" s="366">
        <f>M167+M173</f>
        <v>0</v>
      </c>
      <c r="N166" s="43">
        <f t="shared" si="68"/>
        <v>13832.100000000002</v>
      </c>
      <c r="O166" s="43">
        <f t="shared" si="69"/>
        <v>7247.9000000000015</v>
      </c>
      <c r="P166" s="43">
        <f t="shared" si="70"/>
        <v>39462.6</v>
      </c>
      <c r="Q166" s="43">
        <f t="shared" si="70"/>
        <v>35932</v>
      </c>
      <c r="R166" s="43">
        <f t="shared" si="70"/>
        <v>0</v>
      </c>
      <c r="S166" s="43">
        <f t="shared" si="70"/>
        <v>0</v>
      </c>
    </row>
    <row r="167" spans="1:19" x14ac:dyDescent="0.2">
      <c r="A167" s="35" t="s">
        <v>170</v>
      </c>
      <c r="B167" s="36">
        <v>110</v>
      </c>
      <c r="C167" s="41" t="s">
        <v>35</v>
      </c>
      <c r="D167" s="42" t="s">
        <v>38</v>
      </c>
      <c r="E167" s="37" t="s">
        <v>13</v>
      </c>
      <c r="F167" s="38" t="s">
        <v>10</v>
      </c>
      <c r="G167" s="38" t="s">
        <v>14</v>
      </c>
      <c r="H167" s="39" t="s">
        <v>74</v>
      </c>
      <c r="I167" s="40"/>
      <c r="J167" s="43">
        <f>J168</f>
        <v>13832.100000000002</v>
      </c>
      <c r="K167" s="43">
        <f>K168</f>
        <v>7247.9000000000015</v>
      </c>
      <c r="L167" s="366">
        <f>L168</f>
        <v>0</v>
      </c>
      <c r="M167" s="366">
        <f>M168</f>
        <v>0</v>
      </c>
      <c r="N167" s="43">
        <f t="shared" si="68"/>
        <v>13832.100000000002</v>
      </c>
      <c r="O167" s="43">
        <f t="shared" si="69"/>
        <v>7247.9000000000015</v>
      </c>
      <c r="P167" s="43">
        <f>P168</f>
        <v>37362.6</v>
      </c>
      <c r="Q167" s="43">
        <f>Q168</f>
        <v>34000</v>
      </c>
      <c r="R167" s="43">
        <f>R168</f>
        <v>0</v>
      </c>
      <c r="S167" s="43">
        <f>S168</f>
        <v>0</v>
      </c>
    </row>
    <row r="168" spans="1:19" s="34" customFormat="1" ht="75" x14ac:dyDescent="0.2">
      <c r="A168" s="35" t="s">
        <v>123</v>
      </c>
      <c r="B168" s="36">
        <v>110</v>
      </c>
      <c r="C168" s="41" t="s">
        <v>35</v>
      </c>
      <c r="D168" s="42" t="s">
        <v>38</v>
      </c>
      <c r="E168" s="37" t="s">
        <v>13</v>
      </c>
      <c r="F168" s="38" t="s">
        <v>10</v>
      </c>
      <c r="G168" s="38" t="s">
        <v>13</v>
      </c>
      <c r="H168" s="39" t="s">
        <v>74</v>
      </c>
      <c r="I168" s="40"/>
      <c r="J168" s="43">
        <f>J169+J171</f>
        <v>13832.100000000002</v>
      </c>
      <c r="K168" s="43">
        <f t="shared" ref="K168:S168" si="71">K169+K171</f>
        <v>7247.9000000000015</v>
      </c>
      <c r="L168" s="366">
        <f t="shared" si="71"/>
        <v>0</v>
      </c>
      <c r="M168" s="366">
        <f t="shared" si="71"/>
        <v>0</v>
      </c>
      <c r="N168" s="43">
        <f t="shared" si="68"/>
        <v>13832.100000000002</v>
      </c>
      <c r="O168" s="43">
        <f t="shared" si="69"/>
        <v>7247.9000000000015</v>
      </c>
      <c r="P168" s="43">
        <f t="shared" si="71"/>
        <v>37362.6</v>
      </c>
      <c r="Q168" s="43">
        <f t="shared" si="71"/>
        <v>34000</v>
      </c>
      <c r="R168" s="43">
        <f t="shared" si="71"/>
        <v>0</v>
      </c>
      <c r="S168" s="43">
        <f t="shared" si="71"/>
        <v>0</v>
      </c>
    </row>
    <row r="169" spans="1:19" ht="75" x14ac:dyDescent="0.2">
      <c r="A169" s="4" t="s">
        <v>75</v>
      </c>
      <c r="B169" s="8">
        <v>110</v>
      </c>
      <c r="C169" s="46" t="s">
        <v>35</v>
      </c>
      <c r="D169" s="45" t="s">
        <v>38</v>
      </c>
      <c r="E169" s="5" t="s">
        <v>13</v>
      </c>
      <c r="F169" s="17" t="s">
        <v>10</v>
      </c>
      <c r="G169" s="17" t="s">
        <v>13</v>
      </c>
      <c r="H169" s="6" t="s">
        <v>76</v>
      </c>
      <c r="I169" s="7"/>
      <c r="J169" s="18">
        <f>J170</f>
        <v>11247.900000000001</v>
      </c>
      <c r="K169" s="18">
        <f>K170</f>
        <v>7247.9000000000015</v>
      </c>
      <c r="L169" s="367">
        <f>L170</f>
        <v>0</v>
      </c>
      <c r="M169" s="367">
        <f>M170</f>
        <v>0</v>
      </c>
      <c r="N169" s="18">
        <f t="shared" si="68"/>
        <v>11247.900000000001</v>
      </c>
      <c r="O169" s="18">
        <f t="shared" si="69"/>
        <v>7247.9000000000015</v>
      </c>
      <c r="P169" s="18">
        <f>P170</f>
        <v>37362.6</v>
      </c>
      <c r="Q169" s="18">
        <f>Q170</f>
        <v>34000</v>
      </c>
      <c r="R169" s="18">
        <f>R170</f>
        <v>0</v>
      </c>
      <c r="S169" s="18">
        <f>S170</f>
        <v>0</v>
      </c>
    </row>
    <row r="170" spans="1:19" ht="37.5" x14ac:dyDescent="0.2">
      <c r="A170" s="4" t="s">
        <v>337</v>
      </c>
      <c r="B170" s="8">
        <v>110</v>
      </c>
      <c r="C170" s="46" t="s">
        <v>35</v>
      </c>
      <c r="D170" s="45" t="s">
        <v>38</v>
      </c>
      <c r="E170" s="5" t="s">
        <v>13</v>
      </c>
      <c r="F170" s="17" t="s">
        <v>10</v>
      </c>
      <c r="G170" s="17" t="s">
        <v>13</v>
      </c>
      <c r="H170" s="6" t="s">
        <v>76</v>
      </c>
      <c r="I170" s="7">
        <v>400</v>
      </c>
      <c r="J170" s="18">
        <v>11247.900000000001</v>
      </c>
      <c r="K170" s="18">
        <v>7247.9000000000015</v>
      </c>
      <c r="L170" s="367">
        <v>0</v>
      </c>
      <c r="M170" s="367">
        <v>0</v>
      </c>
      <c r="N170" s="18">
        <f t="shared" si="68"/>
        <v>11247.900000000001</v>
      </c>
      <c r="O170" s="18">
        <f t="shared" si="69"/>
        <v>7247.9000000000015</v>
      </c>
      <c r="P170" s="18">
        <f>1000+2362.6+Q170</f>
        <v>37362.6</v>
      </c>
      <c r="Q170" s="18">
        <v>34000</v>
      </c>
      <c r="R170" s="18">
        <v>0</v>
      </c>
      <c r="S170" s="18">
        <v>0</v>
      </c>
    </row>
    <row r="171" spans="1:19" ht="56.25" x14ac:dyDescent="0.2">
      <c r="A171" s="4" t="s">
        <v>669</v>
      </c>
      <c r="B171" s="8">
        <v>110</v>
      </c>
      <c r="C171" s="46" t="s">
        <v>35</v>
      </c>
      <c r="D171" s="45" t="s">
        <v>38</v>
      </c>
      <c r="E171" s="5" t="s">
        <v>13</v>
      </c>
      <c r="F171" s="17" t="s">
        <v>10</v>
      </c>
      <c r="G171" s="17" t="s">
        <v>13</v>
      </c>
      <c r="H171" s="6" t="s">
        <v>668</v>
      </c>
      <c r="I171" s="7"/>
      <c r="J171" s="18">
        <f>J172</f>
        <v>2584.1999999999998</v>
      </c>
      <c r="K171" s="18">
        <f>K172</f>
        <v>0</v>
      </c>
      <c r="L171" s="367">
        <f>L172</f>
        <v>0</v>
      </c>
      <c r="M171" s="367">
        <f>M172</f>
        <v>0</v>
      </c>
      <c r="N171" s="18">
        <f t="shared" si="68"/>
        <v>2584.1999999999998</v>
      </c>
      <c r="O171" s="18">
        <f t="shared" si="69"/>
        <v>0</v>
      </c>
      <c r="P171" s="18">
        <f>P172</f>
        <v>0</v>
      </c>
      <c r="Q171" s="18">
        <f>Q172</f>
        <v>0</v>
      </c>
      <c r="R171" s="18">
        <f>R172</f>
        <v>0</v>
      </c>
      <c r="S171" s="18">
        <f>S172</f>
        <v>0</v>
      </c>
    </row>
    <row r="172" spans="1:19" ht="37.5" x14ac:dyDescent="0.2">
      <c r="A172" s="4" t="s">
        <v>337</v>
      </c>
      <c r="B172" s="8">
        <v>110</v>
      </c>
      <c r="C172" s="46" t="s">
        <v>35</v>
      </c>
      <c r="D172" s="45" t="s">
        <v>38</v>
      </c>
      <c r="E172" s="5" t="s">
        <v>13</v>
      </c>
      <c r="F172" s="17" t="s">
        <v>10</v>
      </c>
      <c r="G172" s="17" t="s">
        <v>13</v>
      </c>
      <c r="H172" s="6" t="s">
        <v>668</v>
      </c>
      <c r="I172" s="7">
        <v>400</v>
      </c>
      <c r="J172" s="18">
        <v>2584.1999999999998</v>
      </c>
      <c r="K172" s="18">
        <v>0</v>
      </c>
      <c r="L172" s="367">
        <v>0</v>
      </c>
      <c r="M172" s="367">
        <v>0</v>
      </c>
      <c r="N172" s="18">
        <f t="shared" si="68"/>
        <v>2584.1999999999998</v>
      </c>
      <c r="O172" s="18">
        <f t="shared" si="69"/>
        <v>0</v>
      </c>
      <c r="P172" s="18">
        <v>0</v>
      </c>
      <c r="Q172" s="18">
        <v>0</v>
      </c>
      <c r="R172" s="18">
        <v>0</v>
      </c>
      <c r="S172" s="18">
        <v>0</v>
      </c>
    </row>
    <row r="173" spans="1:19" ht="37.5" x14ac:dyDescent="0.2">
      <c r="A173" s="35" t="s">
        <v>516</v>
      </c>
      <c r="B173" s="36">
        <v>110</v>
      </c>
      <c r="C173" s="41" t="s">
        <v>35</v>
      </c>
      <c r="D173" s="42" t="s">
        <v>38</v>
      </c>
      <c r="E173" s="37" t="s">
        <v>13</v>
      </c>
      <c r="F173" s="38" t="s">
        <v>11</v>
      </c>
      <c r="G173" s="38" t="s">
        <v>14</v>
      </c>
      <c r="H173" s="39" t="s">
        <v>74</v>
      </c>
      <c r="I173" s="40"/>
      <c r="J173" s="43">
        <f t="shared" ref="J173:S175" si="72">J174</f>
        <v>0</v>
      </c>
      <c r="K173" s="43">
        <f t="shared" si="72"/>
        <v>0</v>
      </c>
      <c r="L173" s="366">
        <f t="shared" si="72"/>
        <v>0</v>
      </c>
      <c r="M173" s="366">
        <f t="shared" si="72"/>
        <v>0</v>
      </c>
      <c r="N173" s="43">
        <f t="shared" si="68"/>
        <v>0</v>
      </c>
      <c r="O173" s="43">
        <f t="shared" si="69"/>
        <v>0</v>
      </c>
      <c r="P173" s="43">
        <f t="shared" si="72"/>
        <v>2100</v>
      </c>
      <c r="Q173" s="43">
        <f t="shared" si="72"/>
        <v>1932</v>
      </c>
      <c r="R173" s="43">
        <f t="shared" si="72"/>
        <v>0</v>
      </c>
      <c r="S173" s="43">
        <f t="shared" si="72"/>
        <v>0</v>
      </c>
    </row>
    <row r="174" spans="1:19" s="34" customFormat="1" ht="75" x14ac:dyDescent="0.2">
      <c r="A174" s="35" t="s">
        <v>703</v>
      </c>
      <c r="B174" s="36">
        <v>110</v>
      </c>
      <c r="C174" s="41" t="s">
        <v>35</v>
      </c>
      <c r="D174" s="42" t="s">
        <v>38</v>
      </c>
      <c r="E174" s="37" t="s">
        <v>13</v>
      </c>
      <c r="F174" s="38" t="s">
        <v>11</v>
      </c>
      <c r="G174" s="38" t="s">
        <v>13</v>
      </c>
      <c r="H174" s="39" t="s">
        <v>74</v>
      </c>
      <c r="I174" s="40"/>
      <c r="J174" s="43">
        <f>J175</f>
        <v>0</v>
      </c>
      <c r="K174" s="43">
        <f t="shared" si="72"/>
        <v>0</v>
      </c>
      <c r="L174" s="43">
        <f t="shared" si="72"/>
        <v>0</v>
      </c>
      <c r="M174" s="43">
        <f t="shared" si="72"/>
        <v>0</v>
      </c>
      <c r="N174" s="43">
        <f t="shared" si="72"/>
        <v>0</v>
      </c>
      <c r="O174" s="43">
        <f t="shared" si="72"/>
        <v>0</v>
      </c>
      <c r="P174" s="43">
        <f t="shared" si="72"/>
        <v>2100</v>
      </c>
      <c r="Q174" s="43">
        <f t="shared" si="72"/>
        <v>1932</v>
      </c>
      <c r="R174" s="43">
        <f t="shared" si="72"/>
        <v>0</v>
      </c>
      <c r="S174" s="43">
        <f t="shared" si="72"/>
        <v>0</v>
      </c>
    </row>
    <row r="175" spans="1:19" ht="56.25" x14ac:dyDescent="0.2">
      <c r="A175" s="4" t="s">
        <v>517</v>
      </c>
      <c r="B175" s="8">
        <v>110</v>
      </c>
      <c r="C175" s="46" t="s">
        <v>35</v>
      </c>
      <c r="D175" s="45" t="s">
        <v>38</v>
      </c>
      <c r="E175" s="5" t="s">
        <v>13</v>
      </c>
      <c r="F175" s="17" t="s">
        <v>11</v>
      </c>
      <c r="G175" s="17" t="s">
        <v>13</v>
      </c>
      <c r="H175" s="6" t="s">
        <v>518</v>
      </c>
      <c r="I175" s="7"/>
      <c r="J175" s="18">
        <f t="shared" si="72"/>
        <v>0</v>
      </c>
      <c r="K175" s="18">
        <f t="shared" si="72"/>
        <v>0</v>
      </c>
      <c r="L175" s="367">
        <f t="shared" si="72"/>
        <v>0</v>
      </c>
      <c r="M175" s="367">
        <f t="shared" si="72"/>
        <v>0</v>
      </c>
      <c r="N175" s="18">
        <f t="shared" si="68"/>
        <v>0</v>
      </c>
      <c r="O175" s="18">
        <f t="shared" si="69"/>
        <v>0</v>
      </c>
      <c r="P175" s="18">
        <f t="shared" si="72"/>
        <v>2100</v>
      </c>
      <c r="Q175" s="18">
        <f t="shared" si="72"/>
        <v>1932</v>
      </c>
      <c r="R175" s="18">
        <f t="shared" si="72"/>
        <v>0</v>
      </c>
      <c r="S175" s="18">
        <f t="shared" si="72"/>
        <v>0</v>
      </c>
    </row>
    <row r="176" spans="1:19" ht="37.5" x14ac:dyDescent="0.2">
      <c r="A176" s="4" t="s">
        <v>335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11</v>
      </c>
      <c r="G176" s="17" t="s">
        <v>13</v>
      </c>
      <c r="H176" s="6" t="s">
        <v>518</v>
      </c>
      <c r="I176" s="7">
        <v>200</v>
      </c>
      <c r="J176" s="18">
        <v>0</v>
      </c>
      <c r="K176" s="18">
        <v>0</v>
      </c>
      <c r="L176" s="367">
        <v>0</v>
      </c>
      <c r="M176" s="367">
        <v>0</v>
      </c>
      <c r="N176" s="18">
        <f t="shared" si="68"/>
        <v>0</v>
      </c>
      <c r="O176" s="18">
        <f t="shared" si="69"/>
        <v>0</v>
      </c>
      <c r="P176" s="18">
        <f>168+Q176</f>
        <v>2100</v>
      </c>
      <c r="Q176" s="18">
        <v>1932</v>
      </c>
      <c r="R176" s="18">
        <v>0</v>
      </c>
      <c r="S176" s="18">
        <v>0</v>
      </c>
    </row>
    <row r="177" spans="1:19" s="34" customFormat="1" ht="56.25" x14ac:dyDescent="0.2">
      <c r="A177" s="49" t="s">
        <v>171</v>
      </c>
      <c r="B177" s="36">
        <v>110</v>
      </c>
      <c r="C177" s="37" t="s">
        <v>35</v>
      </c>
      <c r="D177" s="39" t="s">
        <v>38</v>
      </c>
      <c r="E177" s="37" t="s">
        <v>16</v>
      </c>
      <c r="F177" s="38" t="s">
        <v>51</v>
      </c>
      <c r="G177" s="38" t="s">
        <v>14</v>
      </c>
      <c r="H177" s="39" t="s">
        <v>74</v>
      </c>
      <c r="I177" s="53"/>
      <c r="J177" s="43">
        <f t="shared" ref="J177:S180" si="73">J178</f>
        <v>7415.1</v>
      </c>
      <c r="K177" s="43">
        <f t="shared" si="73"/>
        <v>0</v>
      </c>
      <c r="L177" s="366">
        <f t="shared" si="73"/>
        <v>0</v>
      </c>
      <c r="M177" s="366">
        <f t="shared" si="73"/>
        <v>0</v>
      </c>
      <c r="N177" s="43">
        <f t="shared" si="68"/>
        <v>7415.1</v>
      </c>
      <c r="O177" s="43">
        <f t="shared" si="69"/>
        <v>0</v>
      </c>
      <c r="P177" s="43">
        <f t="shared" si="73"/>
        <v>6166.1</v>
      </c>
      <c r="Q177" s="43">
        <f t="shared" si="73"/>
        <v>0</v>
      </c>
      <c r="R177" s="43">
        <f t="shared" si="73"/>
        <v>2508.6999999999998</v>
      </c>
      <c r="S177" s="43">
        <f t="shared" si="73"/>
        <v>0</v>
      </c>
    </row>
    <row r="178" spans="1:19" ht="56.25" x14ac:dyDescent="0.2">
      <c r="A178" s="49" t="s">
        <v>523</v>
      </c>
      <c r="B178" s="36">
        <v>110</v>
      </c>
      <c r="C178" s="41" t="s">
        <v>35</v>
      </c>
      <c r="D178" s="42" t="s">
        <v>38</v>
      </c>
      <c r="E178" s="37" t="s">
        <v>16</v>
      </c>
      <c r="F178" s="38" t="s">
        <v>11</v>
      </c>
      <c r="G178" s="38" t="s">
        <v>14</v>
      </c>
      <c r="H178" s="39" t="s">
        <v>74</v>
      </c>
      <c r="I178" s="54"/>
      <c r="J178" s="43">
        <f t="shared" si="73"/>
        <v>7415.1</v>
      </c>
      <c r="K178" s="43">
        <f t="shared" si="73"/>
        <v>0</v>
      </c>
      <c r="L178" s="366">
        <f t="shared" si="73"/>
        <v>0</v>
      </c>
      <c r="M178" s="366">
        <f t="shared" si="73"/>
        <v>0</v>
      </c>
      <c r="N178" s="43">
        <f t="shared" si="68"/>
        <v>7415.1</v>
      </c>
      <c r="O178" s="43">
        <f t="shared" si="69"/>
        <v>0</v>
      </c>
      <c r="P178" s="43">
        <f t="shared" si="73"/>
        <v>6166.1</v>
      </c>
      <c r="Q178" s="43">
        <f t="shared" si="73"/>
        <v>0</v>
      </c>
      <c r="R178" s="43">
        <f t="shared" si="73"/>
        <v>2508.6999999999998</v>
      </c>
      <c r="S178" s="43">
        <f t="shared" si="73"/>
        <v>0</v>
      </c>
    </row>
    <row r="179" spans="1:19" s="34" customFormat="1" ht="56.25" x14ac:dyDescent="0.2">
      <c r="A179" s="49" t="s">
        <v>526</v>
      </c>
      <c r="B179" s="36">
        <v>110</v>
      </c>
      <c r="C179" s="41" t="s">
        <v>35</v>
      </c>
      <c r="D179" s="42" t="s">
        <v>38</v>
      </c>
      <c r="E179" s="37" t="s">
        <v>16</v>
      </c>
      <c r="F179" s="38" t="s">
        <v>11</v>
      </c>
      <c r="G179" s="38" t="s">
        <v>13</v>
      </c>
      <c r="H179" s="39" t="s">
        <v>74</v>
      </c>
      <c r="I179" s="53"/>
      <c r="J179" s="43">
        <f t="shared" si="73"/>
        <v>7415.1</v>
      </c>
      <c r="K179" s="43">
        <f t="shared" si="73"/>
        <v>0</v>
      </c>
      <c r="L179" s="366">
        <f t="shared" si="73"/>
        <v>0</v>
      </c>
      <c r="M179" s="366">
        <f t="shared" si="73"/>
        <v>0</v>
      </c>
      <c r="N179" s="43">
        <f t="shared" si="68"/>
        <v>7415.1</v>
      </c>
      <c r="O179" s="43">
        <f t="shared" si="69"/>
        <v>0</v>
      </c>
      <c r="P179" s="43">
        <f t="shared" si="73"/>
        <v>6166.1</v>
      </c>
      <c r="Q179" s="43">
        <f t="shared" si="73"/>
        <v>0</v>
      </c>
      <c r="R179" s="43">
        <f t="shared" si="73"/>
        <v>2508.6999999999998</v>
      </c>
      <c r="S179" s="43">
        <f t="shared" si="73"/>
        <v>0</v>
      </c>
    </row>
    <row r="180" spans="1:19" ht="37.5" x14ac:dyDescent="0.2">
      <c r="A180" s="52" t="s">
        <v>524</v>
      </c>
      <c r="B180" s="8">
        <v>110</v>
      </c>
      <c r="C180" s="46" t="s">
        <v>35</v>
      </c>
      <c r="D180" s="45" t="s">
        <v>38</v>
      </c>
      <c r="E180" s="5" t="s">
        <v>16</v>
      </c>
      <c r="F180" s="17" t="s">
        <v>11</v>
      </c>
      <c r="G180" s="17" t="s">
        <v>13</v>
      </c>
      <c r="H180" s="6" t="s">
        <v>525</v>
      </c>
      <c r="I180" s="54"/>
      <c r="J180" s="18">
        <f t="shared" si="73"/>
        <v>7415.1</v>
      </c>
      <c r="K180" s="18">
        <f t="shared" si="73"/>
        <v>0</v>
      </c>
      <c r="L180" s="367">
        <f t="shared" si="73"/>
        <v>0</v>
      </c>
      <c r="M180" s="367">
        <f t="shared" si="73"/>
        <v>0</v>
      </c>
      <c r="N180" s="18">
        <f t="shared" si="68"/>
        <v>7415.1</v>
      </c>
      <c r="O180" s="18">
        <f t="shared" si="69"/>
        <v>0</v>
      </c>
      <c r="P180" s="18">
        <f t="shared" si="73"/>
        <v>6166.1</v>
      </c>
      <c r="Q180" s="18">
        <f t="shared" si="73"/>
        <v>0</v>
      </c>
      <c r="R180" s="18">
        <f t="shared" si="73"/>
        <v>2508.6999999999998</v>
      </c>
      <c r="S180" s="18">
        <f t="shared" si="73"/>
        <v>0</v>
      </c>
    </row>
    <row r="181" spans="1:19" ht="37.5" x14ac:dyDescent="0.2">
      <c r="A181" s="4" t="s">
        <v>335</v>
      </c>
      <c r="B181" s="8">
        <v>110</v>
      </c>
      <c r="C181" s="46" t="s">
        <v>35</v>
      </c>
      <c r="D181" s="45" t="s">
        <v>38</v>
      </c>
      <c r="E181" s="5" t="s">
        <v>16</v>
      </c>
      <c r="F181" s="17" t="s">
        <v>11</v>
      </c>
      <c r="G181" s="17" t="s">
        <v>13</v>
      </c>
      <c r="H181" s="6" t="s">
        <v>525</v>
      </c>
      <c r="I181" s="7">
        <v>200</v>
      </c>
      <c r="J181" s="18">
        <v>7415.1</v>
      </c>
      <c r="K181" s="18">
        <v>0</v>
      </c>
      <c r="L181" s="367">
        <v>0</v>
      </c>
      <c r="M181" s="367">
        <v>0</v>
      </c>
      <c r="N181" s="18">
        <f t="shared" si="68"/>
        <v>7415.1</v>
      </c>
      <c r="O181" s="18">
        <f t="shared" si="69"/>
        <v>0</v>
      </c>
      <c r="P181" s="18">
        <v>6166.1</v>
      </c>
      <c r="Q181" s="18">
        <v>0</v>
      </c>
      <c r="R181" s="18">
        <v>2508.6999999999998</v>
      </c>
      <c r="S181" s="18">
        <v>0</v>
      </c>
    </row>
    <row r="182" spans="1:19" s="34" customFormat="1" ht="37.5" x14ac:dyDescent="0.2">
      <c r="A182" s="35" t="s">
        <v>55</v>
      </c>
      <c r="B182" s="50">
        <v>110</v>
      </c>
      <c r="C182" s="51" t="s">
        <v>35</v>
      </c>
      <c r="D182" s="39" t="s">
        <v>38</v>
      </c>
      <c r="E182" s="37" t="s">
        <v>56</v>
      </c>
      <c r="F182" s="38" t="s">
        <v>51</v>
      </c>
      <c r="G182" s="38" t="s">
        <v>14</v>
      </c>
      <c r="H182" s="39" t="s">
        <v>74</v>
      </c>
      <c r="I182" s="7"/>
      <c r="J182" s="43">
        <f t="shared" ref="J182:S183" si="74">J183</f>
        <v>4939.7</v>
      </c>
      <c r="K182" s="43">
        <f t="shared" si="74"/>
        <v>0</v>
      </c>
      <c r="L182" s="366">
        <f t="shared" si="74"/>
        <v>556</v>
      </c>
      <c r="M182" s="366">
        <f t="shared" si="74"/>
        <v>0</v>
      </c>
      <c r="N182" s="43">
        <f t="shared" si="68"/>
        <v>5495.7</v>
      </c>
      <c r="O182" s="43">
        <f t="shared" si="69"/>
        <v>0</v>
      </c>
      <c r="P182" s="43">
        <f t="shared" si="74"/>
        <v>4537.2</v>
      </c>
      <c r="Q182" s="43">
        <f t="shared" si="74"/>
        <v>0</v>
      </c>
      <c r="R182" s="43">
        <f t="shared" si="74"/>
        <v>4632.2</v>
      </c>
      <c r="S182" s="43">
        <f t="shared" si="74"/>
        <v>0</v>
      </c>
    </row>
    <row r="183" spans="1:19" s="34" customFormat="1" x14ac:dyDescent="0.2">
      <c r="A183" s="35" t="s">
        <v>57</v>
      </c>
      <c r="B183" s="50">
        <v>110</v>
      </c>
      <c r="C183" s="51" t="s">
        <v>35</v>
      </c>
      <c r="D183" s="39" t="s">
        <v>38</v>
      </c>
      <c r="E183" s="37" t="s">
        <v>56</v>
      </c>
      <c r="F183" s="38" t="s">
        <v>58</v>
      </c>
      <c r="G183" s="38" t="s">
        <v>14</v>
      </c>
      <c r="H183" s="39" t="s">
        <v>74</v>
      </c>
      <c r="I183" s="7"/>
      <c r="J183" s="43">
        <f t="shared" si="74"/>
        <v>4939.7</v>
      </c>
      <c r="K183" s="43">
        <f t="shared" si="74"/>
        <v>0</v>
      </c>
      <c r="L183" s="366">
        <f t="shared" si="74"/>
        <v>556</v>
      </c>
      <c r="M183" s="366">
        <f t="shared" si="74"/>
        <v>0</v>
      </c>
      <c r="N183" s="43">
        <f t="shared" si="68"/>
        <v>5495.7</v>
      </c>
      <c r="O183" s="43">
        <f t="shared" si="69"/>
        <v>0</v>
      </c>
      <c r="P183" s="43">
        <f t="shared" si="74"/>
        <v>4537.2</v>
      </c>
      <c r="Q183" s="43">
        <f t="shared" si="74"/>
        <v>0</v>
      </c>
      <c r="R183" s="43">
        <f t="shared" si="74"/>
        <v>4632.2</v>
      </c>
      <c r="S183" s="43">
        <f t="shared" si="74"/>
        <v>0</v>
      </c>
    </row>
    <row r="184" spans="1:19" s="34" customFormat="1" x14ac:dyDescent="0.2">
      <c r="A184" s="35" t="s">
        <v>57</v>
      </c>
      <c r="B184" s="50">
        <v>110</v>
      </c>
      <c r="C184" s="51" t="s">
        <v>35</v>
      </c>
      <c r="D184" s="39" t="s">
        <v>38</v>
      </c>
      <c r="E184" s="37" t="s">
        <v>56</v>
      </c>
      <c r="F184" s="38" t="s">
        <v>58</v>
      </c>
      <c r="G184" s="38" t="s">
        <v>13</v>
      </c>
      <c r="H184" s="39" t="s">
        <v>74</v>
      </c>
      <c r="I184" s="40"/>
      <c r="J184" s="43">
        <f>J185+J187+J189</f>
        <v>4939.7</v>
      </c>
      <c r="K184" s="43">
        <f t="shared" ref="K184:S184" si="75">K185+K187+K189</f>
        <v>0</v>
      </c>
      <c r="L184" s="366">
        <f t="shared" si="75"/>
        <v>556</v>
      </c>
      <c r="M184" s="366">
        <f t="shared" si="75"/>
        <v>0</v>
      </c>
      <c r="N184" s="43">
        <f t="shared" si="75"/>
        <v>5495.7</v>
      </c>
      <c r="O184" s="43">
        <f t="shared" si="75"/>
        <v>0</v>
      </c>
      <c r="P184" s="43">
        <f t="shared" si="75"/>
        <v>4537.2</v>
      </c>
      <c r="Q184" s="43">
        <f t="shared" si="75"/>
        <v>0</v>
      </c>
      <c r="R184" s="43">
        <f t="shared" si="75"/>
        <v>4632.2</v>
      </c>
      <c r="S184" s="43">
        <f t="shared" si="75"/>
        <v>0</v>
      </c>
    </row>
    <row r="185" spans="1:19" ht="56.25" x14ac:dyDescent="0.2">
      <c r="A185" s="4" t="s">
        <v>712</v>
      </c>
      <c r="B185" s="47">
        <v>110</v>
      </c>
      <c r="C185" s="46" t="s">
        <v>35</v>
      </c>
      <c r="D185" s="45" t="s">
        <v>38</v>
      </c>
      <c r="E185" s="5" t="s">
        <v>56</v>
      </c>
      <c r="F185" s="17" t="s">
        <v>58</v>
      </c>
      <c r="G185" s="17" t="s">
        <v>13</v>
      </c>
      <c r="H185" s="6" t="s">
        <v>713</v>
      </c>
      <c r="I185" s="7"/>
      <c r="J185" s="18">
        <f t="shared" ref="J185:S187" si="76">J186</f>
        <v>3000</v>
      </c>
      <c r="K185" s="18">
        <f t="shared" si="76"/>
        <v>0</v>
      </c>
      <c r="L185" s="367">
        <f t="shared" si="76"/>
        <v>0</v>
      </c>
      <c r="M185" s="367">
        <f t="shared" si="76"/>
        <v>0</v>
      </c>
      <c r="N185" s="18">
        <f>J185+L185</f>
        <v>3000</v>
      </c>
      <c r="O185" s="18">
        <f>K185+M185</f>
        <v>0</v>
      </c>
      <c r="P185" s="18">
        <f t="shared" si="76"/>
        <v>3000</v>
      </c>
      <c r="Q185" s="18">
        <f t="shared" si="76"/>
        <v>0</v>
      </c>
      <c r="R185" s="18">
        <f t="shared" si="76"/>
        <v>3000</v>
      </c>
      <c r="S185" s="18">
        <f t="shared" si="76"/>
        <v>0</v>
      </c>
    </row>
    <row r="186" spans="1:19" x14ac:dyDescent="0.2">
      <c r="A186" s="2" t="s">
        <v>340</v>
      </c>
      <c r="B186" s="47">
        <v>110</v>
      </c>
      <c r="C186" s="46" t="s">
        <v>35</v>
      </c>
      <c r="D186" s="45" t="s">
        <v>38</v>
      </c>
      <c r="E186" s="5" t="s">
        <v>56</v>
      </c>
      <c r="F186" s="17" t="s">
        <v>58</v>
      </c>
      <c r="G186" s="17" t="s">
        <v>13</v>
      </c>
      <c r="H186" s="6" t="s">
        <v>713</v>
      </c>
      <c r="I186" s="7">
        <v>800</v>
      </c>
      <c r="J186" s="18">
        <v>3000</v>
      </c>
      <c r="K186" s="18">
        <v>0</v>
      </c>
      <c r="L186" s="367">
        <v>0</v>
      </c>
      <c r="M186" s="367">
        <v>0</v>
      </c>
      <c r="N186" s="18">
        <f>J186+L186</f>
        <v>3000</v>
      </c>
      <c r="O186" s="18">
        <f>K186+M186</f>
        <v>0</v>
      </c>
      <c r="P186" s="18">
        <v>3000</v>
      </c>
      <c r="Q186" s="18">
        <v>0</v>
      </c>
      <c r="R186" s="18">
        <v>3000</v>
      </c>
      <c r="S186" s="18">
        <v>0</v>
      </c>
    </row>
    <row r="187" spans="1:19" ht="56.25" x14ac:dyDescent="0.2">
      <c r="A187" s="4" t="s">
        <v>711</v>
      </c>
      <c r="B187" s="47">
        <v>110</v>
      </c>
      <c r="C187" s="46" t="s">
        <v>35</v>
      </c>
      <c r="D187" s="45" t="s">
        <v>38</v>
      </c>
      <c r="E187" s="5" t="s">
        <v>56</v>
      </c>
      <c r="F187" s="17" t="s">
        <v>58</v>
      </c>
      <c r="G187" s="17" t="s">
        <v>13</v>
      </c>
      <c r="H187" s="6" t="s">
        <v>527</v>
      </c>
      <c r="I187" s="7"/>
      <c r="J187" s="18">
        <f t="shared" si="76"/>
        <v>0</v>
      </c>
      <c r="K187" s="18">
        <f t="shared" si="76"/>
        <v>0</v>
      </c>
      <c r="L187" s="367">
        <f t="shared" si="76"/>
        <v>0</v>
      </c>
      <c r="M187" s="367">
        <f t="shared" si="76"/>
        <v>0</v>
      </c>
      <c r="N187" s="18">
        <f t="shared" si="68"/>
        <v>0</v>
      </c>
      <c r="O187" s="18">
        <f t="shared" si="69"/>
        <v>0</v>
      </c>
      <c r="P187" s="18">
        <f t="shared" si="76"/>
        <v>0</v>
      </c>
      <c r="Q187" s="18">
        <f t="shared" si="76"/>
        <v>0</v>
      </c>
      <c r="R187" s="18">
        <f t="shared" si="76"/>
        <v>0</v>
      </c>
      <c r="S187" s="18">
        <f t="shared" si="76"/>
        <v>0</v>
      </c>
    </row>
    <row r="188" spans="1:19" x14ac:dyDescent="0.2">
      <c r="A188" s="2" t="s">
        <v>340</v>
      </c>
      <c r="B188" s="47">
        <v>110</v>
      </c>
      <c r="C188" s="46" t="s">
        <v>35</v>
      </c>
      <c r="D188" s="45" t="s">
        <v>38</v>
      </c>
      <c r="E188" s="5" t="s">
        <v>56</v>
      </c>
      <c r="F188" s="17" t="s">
        <v>58</v>
      </c>
      <c r="G188" s="17" t="s">
        <v>13</v>
      </c>
      <c r="H188" s="6" t="s">
        <v>527</v>
      </c>
      <c r="I188" s="7">
        <v>800</v>
      </c>
      <c r="J188" s="18">
        <v>0</v>
      </c>
      <c r="K188" s="18">
        <v>0</v>
      </c>
      <c r="L188" s="367">
        <v>0</v>
      </c>
      <c r="M188" s="367">
        <v>0</v>
      </c>
      <c r="N188" s="18">
        <f t="shared" si="68"/>
        <v>0</v>
      </c>
      <c r="O188" s="18">
        <f t="shared" si="69"/>
        <v>0</v>
      </c>
      <c r="P188" s="18">
        <v>0</v>
      </c>
      <c r="Q188" s="18">
        <v>0</v>
      </c>
      <c r="R188" s="18">
        <v>0</v>
      </c>
      <c r="S188" s="18">
        <v>0</v>
      </c>
    </row>
    <row r="189" spans="1:19" ht="37.5" x14ac:dyDescent="0.2">
      <c r="A189" s="4" t="s">
        <v>445</v>
      </c>
      <c r="B189" s="47">
        <v>110</v>
      </c>
      <c r="C189" s="46" t="s">
        <v>35</v>
      </c>
      <c r="D189" s="45" t="s">
        <v>38</v>
      </c>
      <c r="E189" s="5" t="s">
        <v>56</v>
      </c>
      <c r="F189" s="17" t="s">
        <v>58</v>
      </c>
      <c r="G189" s="17" t="s">
        <v>13</v>
      </c>
      <c r="H189" s="6" t="s">
        <v>108</v>
      </c>
      <c r="I189" s="7"/>
      <c r="J189" s="18">
        <f t="shared" ref="J189:S189" si="77">J190</f>
        <v>1939.7</v>
      </c>
      <c r="K189" s="18">
        <f t="shared" si="77"/>
        <v>0</v>
      </c>
      <c r="L189" s="367">
        <f t="shared" si="77"/>
        <v>556</v>
      </c>
      <c r="M189" s="367">
        <f t="shared" si="77"/>
        <v>0</v>
      </c>
      <c r="N189" s="18">
        <f t="shared" si="68"/>
        <v>2495.6999999999998</v>
      </c>
      <c r="O189" s="18">
        <f t="shared" si="69"/>
        <v>0</v>
      </c>
      <c r="P189" s="18">
        <f t="shared" si="77"/>
        <v>1537.2</v>
      </c>
      <c r="Q189" s="18">
        <f t="shared" si="77"/>
        <v>0</v>
      </c>
      <c r="R189" s="18">
        <f t="shared" si="77"/>
        <v>1632.2</v>
      </c>
      <c r="S189" s="18">
        <f t="shared" si="77"/>
        <v>0</v>
      </c>
    </row>
    <row r="190" spans="1:19" ht="37.5" x14ac:dyDescent="0.2">
      <c r="A190" s="4" t="s">
        <v>335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108</v>
      </c>
      <c r="I190" s="7">
        <v>200</v>
      </c>
      <c r="J190" s="18">
        <v>1939.7</v>
      </c>
      <c r="K190" s="18">
        <v>0</v>
      </c>
      <c r="L190" s="367">
        <v>556</v>
      </c>
      <c r="M190" s="367">
        <v>0</v>
      </c>
      <c r="N190" s="18">
        <f t="shared" si="68"/>
        <v>2495.6999999999998</v>
      </c>
      <c r="O190" s="18">
        <f t="shared" si="69"/>
        <v>0</v>
      </c>
      <c r="P190" s="18">
        <v>1537.2</v>
      </c>
      <c r="Q190" s="18">
        <v>0</v>
      </c>
      <c r="R190" s="18">
        <v>1632.2</v>
      </c>
      <c r="S190" s="18">
        <v>0</v>
      </c>
    </row>
    <row r="191" spans="1:19" x14ac:dyDescent="0.2">
      <c r="A191" s="60" t="s">
        <v>39</v>
      </c>
      <c r="B191" s="36">
        <v>110</v>
      </c>
      <c r="C191" s="37" t="s">
        <v>35</v>
      </c>
      <c r="D191" s="39" t="s">
        <v>16</v>
      </c>
      <c r="E191" s="5"/>
      <c r="F191" s="17"/>
      <c r="G191" s="17"/>
      <c r="H191" s="6"/>
      <c r="I191" s="7"/>
      <c r="J191" s="43">
        <f t="shared" ref="J191:S191" si="78">J192+J199+J206+J215+J224</f>
        <v>308592.5</v>
      </c>
      <c r="K191" s="43">
        <f t="shared" si="78"/>
        <v>202637.4</v>
      </c>
      <c r="L191" s="366">
        <f>L192+L199+L206+L215+L224</f>
        <v>3756.4</v>
      </c>
      <c r="M191" s="366">
        <f>M192+M199+M206+M215+M224</f>
        <v>0</v>
      </c>
      <c r="N191" s="43">
        <f t="shared" si="68"/>
        <v>312348.90000000002</v>
      </c>
      <c r="O191" s="43">
        <f t="shared" si="69"/>
        <v>202637.4</v>
      </c>
      <c r="P191" s="43">
        <f t="shared" si="78"/>
        <v>54136.3</v>
      </c>
      <c r="Q191" s="43">
        <f t="shared" si="78"/>
        <v>0</v>
      </c>
      <c r="R191" s="43">
        <f t="shared" si="78"/>
        <v>54601.2</v>
      </c>
      <c r="S191" s="43">
        <f t="shared" si="78"/>
        <v>0</v>
      </c>
    </row>
    <row r="192" spans="1:19" s="34" customFormat="1" ht="93.75" x14ac:dyDescent="0.2">
      <c r="A192" s="244" t="s">
        <v>412</v>
      </c>
      <c r="B192" s="36">
        <v>110</v>
      </c>
      <c r="C192" s="41" t="s">
        <v>35</v>
      </c>
      <c r="D192" s="42" t="s">
        <v>16</v>
      </c>
      <c r="E192" s="37" t="s">
        <v>13</v>
      </c>
      <c r="F192" s="38" t="s">
        <v>51</v>
      </c>
      <c r="G192" s="38" t="s">
        <v>14</v>
      </c>
      <c r="H192" s="39" t="s">
        <v>74</v>
      </c>
      <c r="I192" s="40"/>
      <c r="J192" s="43">
        <f t="shared" ref="J192:S193" si="79">J193</f>
        <v>1070.3</v>
      </c>
      <c r="K192" s="43">
        <f t="shared" si="79"/>
        <v>0</v>
      </c>
      <c r="L192" s="366">
        <f t="shared" si="79"/>
        <v>1856.4</v>
      </c>
      <c r="M192" s="366">
        <f t="shared" si="79"/>
        <v>0</v>
      </c>
      <c r="N192" s="43">
        <f t="shared" si="68"/>
        <v>2926.7</v>
      </c>
      <c r="O192" s="43">
        <f t="shared" si="69"/>
        <v>0</v>
      </c>
      <c r="P192" s="43">
        <f t="shared" si="79"/>
        <v>0</v>
      </c>
      <c r="Q192" s="43">
        <f t="shared" si="79"/>
        <v>0</v>
      </c>
      <c r="R192" s="43">
        <f t="shared" si="79"/>
        <v>0</v>
      </c>
      <c r="S192" s="43">
        <f t="shared" si="79"/>
        <v>0</v>
      </c>
    </row>
    <row r="193" spans="1:19" s="34" customFormat="1" ht="56.25" x14ac:dyDescent="0.2">
      <c r="A193" s="35" t="s">
        <v>169</v>
      </c>
      <c r="B193" s="36">
        <v>110</v>
      </c>
      <c r="C193" s="41" t="s">
        <v>35</v>
      </c>
      <c r="D193" s="42" t="s">
        <v>16</v>
      </c>
      <c r="E193" s="37" t="s">
        <v>13</v>
      </c>
      <c r="F193" s="38" t="s">
        <v>9</v>
      </c>
      <c r="G193" s="38" t="s">
        <v>14</v>
      </c>
      <c r="H193" s="39" t="s">
        <v>74</v>
      </c>
      <c r="I193" s="40"/>
      <c r="J193" s="43">
        <f t="shared" si="79"/>
        <v>1070.3</v>
      </c>
      <c r="K193" s="43">
        <f t="shared" si="79"/>
        <v>0</v>
      </c>
      <c r="L193" s="366">
        <f t="shared" si="79"/>
        <v>1856.4</v>
      </c>
      <c r="M193" s="366">
        <f t="shared" si="79"/>
        <v>0</v>
      </c>
      <c r="N193" s="43">
        <f t="shared" si="68"/>
        <v>2926.7</v>
      </c>
      <c r="O193" s="43">
        <f t="shared" si="69"/>
        <v>0</v>
      </c>
      <c r="P193" s="43">
        <f t="shared" si="79"/>
        <v>0</v>
      </c>
      <c r="Q193" s="43">
        <f t="shared" si="79"/>
        <v>0</v>
      </c>
      <c r="R193" s="43">
        <f t="shared" si="79"/>
        <v>0</v>
      </c>
      <c r="S193" s="43">
        <f t="shared" si="79"/>
        <v>0</v>
      </c>
    </row>
    <row r="194" spans="1:19" s="34" customFormat="1" ht="75" x14ac:dyDescent="0.2">
      <c r="A194" s="35" t="s">
        <v>413</v>
      </c>
      <c r="B194" s="36">
        <v>110</v>
      </c>
      <c r="C194" s="41" t="s">
        <v>35</v>
      </c>
      <c r="D194" s="42" t="s">
        <v>16</v>
      </c>
      <c r="E194" s="37" t="s">
        <v>13</v>
      </c>
      <c r="F194" s="38" t="s">
        <v>9</v>
      </c>
      <c r="G194" s="38" t="s">
        <v>38</v>
      </c>
      <c r="H194" s="39" t="s">
        <v>74</v>
      </c>
      <c r="I194" s="40"/>
      <c r="J194" s="43">
        <f>J195+J197</f>
        <v>1070.3</v>
      </c>
      <c r="K194" s="43">
        <f t="shared" ref="K194:S194" si="80">K195+K197</f>
        <v>0</v>
      </c>
      <c r="L194" s="366">
        <f t="shared" si="80"/>
        <v>1856.4</v>
      </c>
      <c r="M194" s="366">
        <f t="shared" si="80"/>
        <v>0</v>
      </c>
      <c r="N194" s="43">
        <f t="shared" si="80"/>
        <v>2926.7</v>
      </c>
      <c r="O194" s="43">
        <f t="shared" si="80"/>
        <v>0</v>
      </c>
      <c r="P194" s="43">
        <f t="shared" si="80"/>
        <v>0</v>
      </c>
      <c r="Q194" s="43">
        <f t="shared" si="80"/>
        <v>0</v>
      </c>
      <c r="R194" s="43">
        <f t="shared" si="80"/>
        <v>0</v>
      </c>
      <c r="S194" s="43">
        <f t="shared" si="80"/>
        <v>0</v>
      </c>
    </row>
    <row r="195" spans="1:19" s="34" customFormat="1" ht="56.25" x14ac:dyDescent="0.2">
      <c r="A195" s="52" t="s">
        <v>729</v>
      </c>
      <c r="B195" s="8">
        <v>110</v>
      </c>
      <c r="C195" s="5" t="s">
        <v>35</v>
      </c>
      <c r="D195" s="45" t="s">
        <v>16</v>
      </c>
      <c r="E195" s="5" t="s">
        <v>13</v>
      </c>
      <c r="F195" s="17" t="s">
        <v>9</v>
      </c>
      <c r="G195" s="17" t="s">
        <v>38</v>
      </c>
      <c r="H195" s="6" t="s">
        <v>728</v>
      </c>
      <c r="I195" s="44"/>
      <c r="J195" s="18">
        <f t="shared" ref="J195:M197" si="81">J196</f>
        <v>570.29999999999995</v>
      </c>
      <c r="K195" s="18">
        <f t="shared" si="81"/>
        <v>0</v>
      </c>
      <c r="L195" s="367">
        <f t="shared" si="81"/>
        <v>2356.4</v>
      </c>
      <c r="M195" s="367">
        <f t="shared" si="81"/>
        <v>0</v>
      </c>
      <c r="N195" s="18">
        <f>J195+L195</f>
        <v>2926.7</v>
      </c>
      <c r="O195" s="18">
        <f>K195+M195</f>
        <v>0</v>
      </c>
      <c r="P195" s="18">
        <f>P196</f>
        <v>0</v>
      </c>
      <c r="Q195" s="18">
        <f>Q196</f>
        <v>0</v>
      </c>
      <c r="R195" s="18">
        <f>R196</f>
        <v>0</v>
      </c>
      <c r="S195" s="18">
        <f>S196</f>
        <v>0</v>
      </c>
    </row>
    <row r="196" spans="1:19" s="34" customFormat="1" ht="37.5" x14ac:dyDescent="0.2">
      <c r="A196" s="4" t="s">
        <v>337</v>
      </c>
      <c r="B196" s="8">
        <v>110</v>
      </c>
      <c r="C196" s="46" t="s">
        <v>35</v>
      </c>
      <c r="D196" s="6" t="s">
        <v>16</v>
      </c>
      <c r="E196" s="5" t="s">
        <v>13</v>
      </c>
      <c r="F196" s="17" t="s">
        <v>9</v>
      </c>
      <c r="G196" s="17" t="s">
        <v>38</v>
      </c>
      <c r="H196" s="6" t="s">
        <v>728</v>
      </c>
      <c r="I196" s="7">
        <v>400</v>
      </c>
      <c r="J196" s="18">
        <v>570.29999999999995</v>
      </c>
      <c r="K196" s="18">
        <v>0</v>
      </c>
      <c r="L196" s="367">
        <f>500+1856.4</f>
        <v>2356.4</v>
      </c>
      <c r="M196" s="367">
        <v>0</v>
      </c>
      <c r="N196" s="18">
        <f>J196+L196</f>
        <v>2926.7</v>
      </c>
      <c r="O196" s="18">
        <f>K196+M196</f>
        <v>0</v>
      </c>
      <c r="P196" s="18">
        <v>0</v>
      </c>
      <c r="Q196" s="18">
        <v>0</v>
      </c>
      <c r="R196" s="18">
        <v>0</v>
      </c>
      <c r="S196" s="18">
        <v>0</v>
      </c>
    </row>
    <row r="197" spans="1:19" s="34" customFormat="1" ht="56.25" x14ac:dyDescent="0.2">
      <c r="A197" s="52" t="s">
        <v>390</v>
      </c>
      <c r="B197" s="8">
        <v>110</v>
      </c>
      <c r="C197" s="5" t="s">
        <v>35</v>
      </c>
      <c r="D197" s="45" t="s">
        <v>16</v>
      </c>
      <c r="E197" s="5" t="s">
        <v>13</v>
      </c>
      <c r="F197" s="17" t="s">
        <v>9</v>
      </c>
      <c r="G197" s="17" t="s">
        <v>38</v>
      </c>
      <c r="H197" s="6" t="s">
        <v>389</v>
      </c>
      <c r="I197" s="44"/>
      <c r="J197" s="18">
        <f t="shared" si="81"/>
        <v>500</v>
      </c>
      <c r="K197" s="18">
        <f t="shared" si="81"/>
        <v>0</v>
      </c>
      <c r="L197" s="367">
        <f t="shared" si="81"/>
        <v>-500</v>
      </c>
      <c r="M197" s="367">
        <f t="shared" si="81"/>
        <v>0</v>
      </c>
      <c r="N197" s="18">
        <f t="shared" si="68"/>
        <v>0</v>
      </c>
      <c r="O197" s="18">
        <f t="shared" si="69"/>
        <v>0</v>
      </c>
      <c r="P197" s="18">
        <f>P198</f>
        <v>0</v>
      </c>
      <c r="Q197" s="18">
        <f>Q198</f>
        <v>0</v>
      </c>
      <c r="R197" s="18">
        <f>R198</f>
        <v>0</v>
      </c>
      <c r="S197" s="18">
        <f>S198</f>
        <v>0</v>
      </c>
    </row>
    <row r="198" spans="1:19" s="34" customFormat="1" ht="37.5" x14ac:dyDescent="0.2">
      <c r="A198" s="4" t="s">
        <v>337</v>
      </c>
      <c r="B198" s="8">
        <v>110</v>
      </c>
      <c r="C198" s="46" t="s">
        <v>35</v>
      </c>
      <c r="D198" s="6" t="s">
        <v>16</v>
      </c>
      <c r="E198" s="5" t="s">
        <v>13</v>
      </c>
      <c r="F198" s="17" t="s">
        <v>9</v>
      </c>
      <c r="G198" s="17" t="s">
        <v>38</v>
      </c>
      <c r="H198" s="6" t="s">
        <v>389</v>
      </c>
      <c r="I198" s="7">
        <v>400</v>
      </c>
      <c r="J198" s="18">
        <v>500</v>
      </c>
      <c r="K198" s="18">
        <v>0</v>
      </c>
      <c r="L198" s="367">
        <v>-500</v>
      </c>
      <c r="M198" s="367">
        <v>0</v>
      </c>
      <c r="N198" s="18">
        <f t="shared" si="68"/>
        <v>0</v>
      </c>
      <c r="O198" s="18">
        <f t="shared" si="69"/>
        <v>0</v>
      </c>
      <c r="P198" s="18">
        <v>0</v>
      </c>
      <c r="Q198" s="18">
        <v>0</v>
      </c>
      <c r="R198" s="18">
        <v>0</v>
      </c>
      <c r="S198" s="18">
        <v>0</v>
      </c>
    </row>
    <row r="199" spans="1:19" s="34" customFormat="1" ht="56.25" x14ac:dyDescent="0.2">
      <c r="A199" s="49" t="s">
        <v>171</v>
      </c>
      <c r="B199" s="36">
        <v>110</v>
      </c>
      <c r="C199" s="37" t="s">
        <v>35</v>
      </c>
      <c r="D199" s="39" t="s">
        <v>16</v>
      </c>
      <c r="E199" s="37" t="s">
        <v>16</v>
      </c>
      <c r="F199" s="38" t="s">
        <v>51</v>
      </c>
      <c r="G199" s="38" t="s">
        <v>14</v>
      </c>
      <c r="H199" s="39" t="s">
        <v>74</v>
      </c>
      <c r="I199" s="53"/>
      <c r="J199" s="43">
        <f t="shared" ref="J199:S200" si="82">J200</f>
        <v>26540.400000000001</v>
      </c>
      <c r="K199" s="43">
        <f t="shared" si="82"/>
        <v>0</v>
      </c>
      <c r="L199" s="366">
        <f t="shared" si="82"/>
        <v>0</v>
      </c>
      <c r="M199" s="366">
        <f t="shared" si="82"/>
        <v>0</v>
      </c>
      <c r="N199" s="43">
        <f t="shared" si="68"/>
        <v>26540.400000000001</v>
      </c>
      <c r="O199" s="43">
        <f t="shared" si="69"/>
        <v>0</v>
      </c>
      <c r="P199" s="43">
        <f t="shared" si="82"/>
        <v>28097.3</v>
      </c>
      <c r="Q199" s="43">
        <f t="shared" si="82"/>
        <v>0</v>
      </c>
      <c r="R199" s="43">
        <f t="shared" si="82"/>
        <v>29119.599999999999</v>
      </c>
      <c r="S199" s="43">
        <f t="shared" si="82"/>
        <v>0</v>
      </c>
    </row>
    <row r="200" spans="1:19" s="34" customFormat="1" ht="56.25" x14ac:dyDescent="0.2">
      <c r="A200" s="49" t="s">
        <v>77</v>
      </c>
      <c r="B200" s="36">
        <v>110</v>
      </c>
      <c r="C200" s="37" t="s">
        <v>35</v>
      </c>
      <c r="D200" s="39" t="s">
        <v>16</v>
      </c>
      <c r="E200" s="37" t="s">
        <v>16</v>
      </c>
      <c r="F200" s="38" t="s">
        <v>9</v>
      </c>
      <c r="G200" s="38" t="s">
        <v>14</v>
      </c>
      <c r="H200" s="39" t="s">
        <v>74</v>
      </c>
      <c r="I200" s="53"/>
      <c r="J200" s="43">
        <f t="shared" si="82"/>
        <v>26540.400000000001</v>
      </c>
      <c r="K200" s="43">
        <f t="shared" si="82"/>
        <v>0</v>
      </c>
      <c r="L200" s="366">
        <f t="shared" si="82"/>
        <v>0</v>
      </c>
      <c r="M200" s="366">
        <f t="shared" si="82"/>
        <v>0</v>
      </c>
      <c r="N200" s="43">
        <f t="shared" si="68"/>
        <v>26540.400000000001</v>
      </c>
      <c r="O200" s="43">
        <f t="shared" si="69"/>
        <v>0</v>
      </c>
      <c r="P200" s="43">
        <f t="shared" si="82"/>
        <v>28097.3</v>
      </c>
      <c r="Q200" s="43">
        <f t="shared" si="82"/>
        <v>0</v>
      </c>
      <c r="R200" s="43">
        <f t="shared" si="82"/>
        <v>29119.599999999999</v>
      </c>
      <c r="S200" s="43">
        <f t="shared" si="82"/>
        <v>0</v>
      </c>
    </row>
    <row r="201" spans="1:19" s="34" customFormat="1" ht="37.5" x14ac:dyDescent="0.2">
      <c r="A201" s="49" t="s">
        <v>126</v>
      </c>
      <c r="B201" s="36">
        <v>110</v>
      </c>
      <c r="C201" s="37" t="s">
        <v>35</v>
      </c>
      <c r="D201" s="39" t="s">
        <v>16</v>
      </c>
      <c r="E201" s="37" t="s">
        <v>16</v>
      </c>
      <c r="F201" s="38" t="s">
        <v>9</v>
      </c>
      <c r="G201" s="38" t="s">
        <v>38</v>
      </c>
      <c r="H201" s="39" t="s">
        <v>74</v>
      </c>
      <c r="I201" s="53"/>
      <c r="J201" s="43">
        <f t="shared" ref="J201:S201" si="83">J202+J204</f>
        <v>26540.400000000001</v>
      </c>
      <c r="K201" s="43">
        <f t="shared" si="83"/>
        <v>0</v>
      </c>
      <c r="L201" s="366">
        <f>L202+L204</f>
        <v>0</v>
      </c>
      <c r="M201" s="366">
        <f>M202+M204</f>
        <v>0</v>
      </c>
      <c r="N201" s="43">
        <f t="shared" si="68"/>
        <v>26540.400000000001</v>
      </c>
      <c r="O201" s="43">
        <f t="shared" si="69"/>
        <v>0</v>
      </c>
      <c r="P201" s="43">
        <f t="shared" si="83"/>
        <v>28097.3</v>
      </c>
      <c r="Q201" s="43">
        <f t="shared" si="83"/>
        <v>0</v>
      </c>
      <c r="R201" s="43">
        <f t="shared" si="83"/>
        <v>29119.599999999999</v>
      </c>
      <c r="S201" s="43">
        <f t="shared" si="83"/>
        <v>0</v>
      </c>
    </row>
    <row r="202" spans="1:19" ht="56.25" x14ac:dyDescent="0.2">
      <c r="A202" s="52" t="s">
        <v>446</v>
      </c>
      <c r="B202" s="47">
        <v>110</v>
      </c>
      <c r="C202" s="5" t="s">
        <v>35</v>
      </c>
      <c r="D202" s="6" t="s">
        <v>16</v>
      </c>
      <c r="E202" s="5" t="s">
        <v>16</v>
      </c>
      <c r="F202" s="17" t="s">
        <v>9</v>
      </c>
      <c r="G202" s="17" t="s">
        <v>38</v>
      </c>
      <c r="H202" s="6" t="s">
        <v>161</v>
      </c>
      <c r="I202" s="54"/>
      <c r="J202" s="18">
        <f t="shared" ref="J202:S202" si="84">J203</f>
        <v>23420.400000000001</v>
      </c>
      <c r="K202" s="18">
        <f t="shared" si="84"/>
        <v>0</v>
      </c>
      <c r="L202" s="367">
        <f t="shared" si="84"/>
        <v>0</v>
      </c>
      <c r="M202" s="367">
        <f t="shared" si="84"/>
        <v>0</v>
      </c>
      <c r="N202" s="18">
        <f t="shared" si="68"/>
        <v>23420.400000000001</v>
      </c>
      <c r="O202" s="18">
        <f t="shared" si="69"/>
        <v>0</v>
      </c>
      <c r="P202" s="18">
        <f t="shared" si="84"/>
        <v>24790.5</v>
      </c>
      <c r="Q202" s="18">
        <f t="shared" si="84"/>
        <v>0</v>
      </c>
      <c r="R202" s="18">
        <f t="shared" si="84"/>
        <v>26013.3</v>
      </c>
      <c r="S202" s="18">
        <f t="shared" si="84"/>
        <v>0</v>
      </c>
    </row>
    <row r="203" spans="1:19" ht="37.5" x14ac:dyDescent="0.2">
      <c r="A203" s="4" t="s">
        <v>339</v>
      </c>
      <c r="B203" s="47">
        <v>110</v>
      </c>
      <c r="C203" s="5" t="s">
        <v>35</v>
      </c>
      <c r="D203" s="6" t="s">
        <v>16</v>
      </c>
      <c r="E203" s="5" t="s">
        <v>16</v>
      </c>
      <c r="F203" s="17" t="s">
        <v>9</v>
      </c>
      <c r="G203" s="17" t="s">
        <v>38</v>
      </c>
      <c r="H203" s="6" t="s">
        <v>161</v>
      </c>
      <c r="I203" s="7">
        <v>600</v>
      </c>
      <c r="J203" s="18">
        <v>23420.400000000001</v>
      </c>
      <c r="K203" s="18">
        <v>0</v>
      </c>
      <c r="L203" s="367">
        <v>0</v>
      </c>
      <c r="M203" s="367">
        <v>0</v>
      </c>
      <c r="N203" s="18">
        <f t="shared" si="68"/>
        <v>23420.400000000001</v>
      </c>
      <c r="O203" s="18">
        <f t="shared" si="69"/>
        <v>0</v>
      </c>
      <c r="P203" s="18">
        <v>24790.5</v>
      </c>
      <c r="Q203" s="18">
        <v>0</v>
      </c>
      <c r="R203" s="18">
        <v>26013.3</v>
      </c>
      <c r="S203" s="18">
        <v>0</v>
      </c>
    </row>
    <row r="204" spans="1:19" ht="75" x14ac:dyDescent="0.2">
      <c r="A204" s="52" t="s">
        <v>447</v>
      </c>
      <c r="B204" s="47">
        <v>110</v>
      </c>
      <c r="C204" s="5" t="s">
        <v>35</v>
      </c>
      <c r="D204" s="6" t="s">
        <v>16</v>
      </c>
      <c r="E204" s="5" t="s">
        <v>16</v>
      </c>
      <c r="F204" s="17" t="s">
        <v>9</v>
      </c>
      <c r="G204" s="17" t="s">
        <v>38</v>
      </c>
      <c r="H204" s="6" t="s">
        <v>162</v>
      </c>
      <c r="I204" s="54"/>
      <c r="J204" s="18">
        <f t="shared" ref="J204:S204" si="85">J205</f>
        <v>3120</v>
      </c>
      <c r="K204" s="18">
        <f t="shared" si="85"/>
        <v>0</v>
      </c>
      <c r="L204" s="367">
        <f t="shared" si="85"/>
        <v>0</v>
      </c>
      <c r="M204" s="367">
        <f t="shared" si="85"/>
        <v>0</v>
      </c>
      <c r="N204" s="18">
        <f t="shared" si="68"/>
        <v>3120</v>
      </c>
      <c r="O204" s="18">
        <f t="shared" si="69"/>
        <v>0</v>
      </c>
      <c r="P204" s="18">
        <f t="shared" si="85"/>
        <v>3306.8</v>
      </c>
      <c r="Q204" s="18">
        <f t="shared" si="85"/>
        <v>0</v>
      </c>
      <c r="R204" s="18">
        <f t="shared" si="85"/>
        <v>3106.3</v>
      </c>
      <c r="S204" s="18">
        <f t="shared" si="85"/>
        <v>0</v>
      </c>
    </row>
    <row r="205" spans="1:19" ht="37.5" x14ac:dyDescent="0.2">
      <c r="A205" s="4" t="s">
        <v>339</v>
      </c>
      <c r="B205" s="47">
        <v>110</v>
      </c>
      <c r="C205" s="5" t="s">
        <v>35</v>
      </c>
      <c r="D205" s="6" t="s">
        <v>16</v>
      </c>
      <c r="E205" s="5" t="s">
        <v>16</v>
      </c>
      <c r="F205" s="17" t="s">
        <v>9</v>
      </c>
      <c r="G205" s="17" t="s">
        <v>38</v>
      </c>
      <c r="H205" s="6" t="s">
        <v>162</v>
      </c>
      <c r="I205" s="7">
        <v>600</v>
      </c>
      <c r="J205" s="18">
        <v>3120</v>
      </c>
      <c r="K205" s="18">
        <v>0</v>
      </c>
      <c r="L205" s="367">
        <v>0</v>
      </c>
      <c r="M205" s="367">
        <v>0</v>
      </c>
      <c r="N205" s="18">
        <f t="shared" si="68"/>
        <v>3120</v>
      </c>
      <c r="O205" s="18">
        <f t="shared" si="69"/>
        <v>0</v>
      </c>
      <c r="P205" s="18">
        <v>3306.8</v>
      </c>
      <c r="Q205" s="18">
        <v>0</v>
      </c>
      <c r="R205" s="18">
        <v>3106.3</v>
      </c>
      <c r="S205" s="18">
        <v>0</v>
      </c>
    </row>
    <row r="206" spans="1:19" s="34" customFormat="1" ht="56.25" x14ac:dyDescent="0.2">
      <c r="A206" s="49" t="s">
        <v>175</v>
      </c>
      <c r="B206" s="56">
        <v>110</v>
      </c>
      <c r="C206" s="51" t="s">
        <v>35</v>
      </c>
      <c r="D206" s="39" t="s">
        <v>16</v>
      </c>
      <c r="E206" s="37" t="s">
        <v>30</v>
      </c>
      <c r="F206" s="38" t="s">
        <v>51</v>
      </c>
      <c r="G206" s="38" t="s">
        <v>14</v>
      </c>
      <c r="H206" s="39" t="s">
        <v>74</v>
      </c>
      <c r="I206" s="40"/>
      <c r="J206" s="68">
        <f t="shared" ref="J206:S206" si="86">J207+J212</f>
        <v>24650.400000000001</v>
      </c>
      <c r="K206" s="68">
        <f t="shared" si="86"/>
        <v>3268</v>
      </c>
      <c r="L206" s="368">
        <f>L207+L212</f>
        <v>0</v>
      </c>
      <c r="M206" s="368">
        <f>M207+M212</f>
        <v>0</v>
      </c>
      <c r="N206" s="68">
        <f t="shared" si="68"/>
        <v>24650.400000000001</v>
      </c>
      <c r="O206" s="68">
        <f t="shared" si="69"/>
        <v>3268</v>
      </c>
      <c r="P206" s="68">
        <f t="shared" si="86"/>
        <v>378.2</v>
      </c>
      <c r="Q206" s="68">
        <f t="shared" si="86"/>
        <v>0</v>
      </c>
      <c r="R206" s="68">
        <f t="shared" si="86"/>
        <v>378.2</v>
      </c>
      <c r="S206" s="68">
        <f t="shared" si="86"/>
        <v>0</v>
      </c>
    </row>
    <row r="207" spans="1:19" s="34" customFormat="1" ht="37.5" x14ac:dyDescent="0.2">
      <c r="A207" s="49" t="s">
        <v>147</v>
      </c>
      <c r="B207" s="50">
        <v>110</v>
      </c>
      <c r="C207" s="51" t="s">
        <v>35</v>
      </c>
      <c r="D207" s="39" t="s">
        <v>16</v>
      </c>
      <c r="E207" s="37" t="s">
        <v>30</v>
      </c>
      <c r="F207" s="38" t="s">
        <v>51</v>
      </c>
      <c r="G207" s="38" t="s">
        <v>16</v>
      </c>
      <c r="H207" s="39" t="s">
        <v>74</v>
      </c>
      <c r="I207" s="53"/>
      <c r="J207" s="43">
        <f t="shared" ref="J207:S207" si="87">J208+J210</f>
        <v>24555.7</v>
      </c>
      <c r="K207" s="43">
        <f t="shared" si="87"/>
        <v>3178</v>
      </c>
      <c r="L207" s="366">
        <f>L208+L210</f>
        <v>0</v>
      </c>
      <c r="M207" s="366">
        <f>M208+M210</f>
        <v>0</v>
      </c>
      <c r="N207" s="43">
        <f t="shared" si="68"/>
        <v>24555.7</v>
      </c>
      <c r="O207" s="43">
        <f t="shared" si="69"/>
        <v>3178</v>
      </c>
      <c r="P207" s="43">
        <f t="shared" si="87"/>
        <v>378.2</v>
      </c>
      <c r="Q207" s="43">
        <f t="shared" si="87"/>
        <v>0</v>
      </c>
      <c r="R207" s="43">
        <f t="shared" si="87"/>
        <v>378.2</v>
      </c>
      <c r="S207" s="43">
        <f t="shared" si="87"/>
        <v>0</v>
      </c>
    </row>
    <row r="208" spans="1:19" ht="56.25" x14ac:dyDescent="0.2">
      <c r="A208" s="2" t="s">
        <v>454</v>
      </c>
      <c r="B208" s="8">
        <v>110</v>
      </c>
      <c r="C208" s="5" t="s">
        <v>35</v>
      </c>
      <c r="D208" s="6" t="s">
        <v>16</v>
      </c>
      <c r="E208" s="5" t="s">
        <v>30</v>
      </c>
      <c r="F208" s="17" t="s">
        <v>51</v>
      </c>
      <c r="G208" s="17" t="s">
        <v>16</v>
      </c>
      <c r="H208" s="6" t="s">
        <v>453</v>
      </c>
      <c r="I208" s="7"/>
      <c r="J208" s="18">
        <f t="shared" ref="J208:S208" si="88">J209</f>
        <v>20999.5</v>
      </c>
      <c r="K208" s="18">
        <f t="shared" si="88"/>
        <v>0</v>
      </c>
      <c r="L208" s="367">
        <f t="shared" si="88"/>
        <v>0</v>
      </c>
      <c r="M208" s="367">
        <f t="shared" si="88"/>
        <v>0</v>
      </c>
      <c r="N208" s="18">
        <f t="shared" si="68"/>
        <v>20999.5</v>
      </c>
      <c r="O208" s="18">
        <f t="shared" si="69"/>
        <v>0</v>
      </c>
      <c r="P208" s="18">
        <f t="shared" si="88"/>
        <v>0</v>
      </c>
      <c r="Q208" s="18">
        <f t="shared" si="88"/>
        <v>0</v>
      </c>
      <c r="R208" s="18">
        <f t="shared" si="88"/>
        <v>0</v>
      </c>
      <c r="S208" s="18">
        <f t="shared" si="88"/>
        <v>0</v>
      </c>
    </row>
    <row r="209" spans="1:19" ht="37.5" x14ac:dyDescent="0.2">
      <c r="A209" s="4" t="s">
        <v>335</v>
      </c>
      <c r="B209" s="8">
        <v>110</v>
      </c>
      <c r="C209" s="5" t="s">
        <v>35</v>
      </c>
      <c r="D209" s="6" t="s">
        <v>16</v>
      </c>
      <c r="E209" s="5" t="s">
        <v>30</v>
      </c>
      <c r="F209" s="17" t="s">
        <v>51</v>
      </c>
      <c r="G209" s="17" t="s">
        <v>16</v>
      </c>
      <c r="H209" s="6" t="s">
        <v>453</v>
      </c>
      <c r="I209" s="7">
        <v>200</v>
      </c>
      <c r="J209" s="18">
        <v>20999.5</v>
      </c>
      <c r="K209" s="18">
        <v>0</v>
      </c>
      <c r="L209" s="367">
        <v>0</v>
      </c>
      <c r="M209" s="367">
        <v>0</v>
      </c>
      <c r="N209" s="18">
        <f t="shared" si="68"/>
        <v>20999.5</v>
      </c>
      <c r="O209" s="18">
        <f t="shared" si="69"/>
        <v>0</v>
      </c>
      <c r="P209" s="18">
        <v>0</v>
      </c>
      <c r="Q209" s="18">
        <v>0</v>
      </c>
      <c r="R209" s="18">
        <v>0</v>
      </c>
      <c r="S209" s="18">
        <v>0</v>
      </c>
    </row>
    <row r="210" spans="1:19" ht="131.25" x14ac:dyDescent="0.2">
      <c r="A210" s="2" t="s">
        <v>448</v>
      </c>
      <c r="B210" s="8">
        <v>110</v>
      </c>
      <c r="C210" s="5" t="s">
        <v>35</v>
      </c>
      <c r="D210" s="6" t="s">
        <v>16</v>
      </c>
      <c r="E210" s="5" t="s">
        <v>30</v>
      </c>
      <c r="F210" s="17" t="s">
        <v>51</v>
      </c>
      <c r="G210" s="17" t="s">
        <v>16</v>
      </c>
      <c r="H210" s="6" t="s">
        <v>386</v>
      </c>
      <c r="I210" s="7"/>
      <c r="J210" s="18">
        <f t="shared" ref="J210:S210" si="89">J211</f>
        <v>3556.2</v>
      </c>
      <c r="K210" s="18">
        <f t="shared" si="89"/>
        <v>3178</v>
      </c>
      <c r="L210" s="367">
        <f t="shared" si="89"/>
        <v>0</v>
      </c>
      <c r="M210" s="367">
        <f t="shared" si="89"/>
        <v>0</v>
      </c>
      <c r="N210" s="18">
        <f t="shared" si="68"/>
        <v>3556.2</v>
      </c>
      <c r="O210" s="18">
        <f t="shared" si="69"/>
        <v>3178</v>
      </c>
      <c r="P210" s="18">
        <f t="shared" si="89"/>
        <v>378.2</v>
      </c>
      <c r="Q210" s="18">
        <f t="shared" si="89"/>
        <v>0</v>
      </c>
      <c r="R210" s="18">
        <f t="shared" si="89"/>
        <v>378.2</v>
      </c>
      <c r="S210" s="18">
        <f t="shared" si="89"/>
        <v>0</v>
      </c>
    </row>
    <row r="211" spans="1:19" ht="37.5" x14ac:dyDescent="0.2">
      <c r="A211" s="4" t="s">
        <v>335</v>
      </c>
      <c r="B211" s="8">
        <v>110</v>
      </c>
      <c r="C211" s="5" t="s">
        <v>35</v>
      </c>
      <c r="D211" s="6" t="s">
        <v>16</v>
      </c>
      <c r="E211" s="5" t="s">
        <v>30</v>
      </c>
      <c r="F211" s="17" t="s">
        <v>51</v>
      </c>
      <c r="G211" s="17" t="s">
        <v>16</v>
      </c>
      <c r="H211" s="6" t="s">
        <v>386</v>
      </c>
      <c r="I211" s="7">
        <v>200</v>
      </c>
      <c r="J211" s="18">
        <v>3556.2</v>
      </c>
      <c r="K211" s="18">
        <v>3178</v>
      </c>
      <c r="L211" s="367">
        <v>0</v>
      </c>
      <c r="M211" s="367">
        <v>0</v>
      </c>
      <c r="N211" s="18">
        <f t="shared" si="68"/>
        <v>3556.2</v>
      </c>
      <c r="O211" s="18">
        <f t="shared" si="69"/>
        <v>3178</v>
      </c>
      <c r="P211" s="18">
        <v>378.2</v>
      </c>
      <c r="Q211" s="18">
        <v>0</v>
      </c>
      <c r="R211" s="18">
        <v>378.2</v>
      </c>
      <c r="S211" s="18">
        <v>0</v>
      </c>
    </row>
    <row r="212" spans="1:19" s="34" customFormat="1" ht="37.5" x14ac:dyDescent="0.2">
      <c r="A212" s="49" t="s">
        <v>498</v>
      </c>
      <c r="B212" s="50">
        <v>110</v>
      </c>
      <c r="C212" s="51" t="s">
        <v>35</v>
      </c>
      <c r="D212" s="39" t="s">
        <v>16</v>
      </c>
      <c r="E212" s="37" t="s">
        <v>30</v>
      </c>
      <c r="F212" s="38" t="s">
        <v>51</v>
      </c>
      <c r="G212" s="38" t="s">
        <v>17</v>
      </c>
      <c r="H212" s="39" t="s">
        <v>74</v>
      </c>
      <c r="I212" s="53"/>
      <c r="J212" s="43">
        <f t="shared" ref="J212:S213" si="90">J213</f>
        <v>94.7</v>
      </c>
      <c r="K212" s="43">
        <f t="shared" si="90"/>
        <v>90</v>
      </c>
      <c r="L212" s="366">
        <f t="shared" si="90"/>
        <v>0</v>
      </c>
      <c r="M212" s="366">
        <f t="shared" si="90"/>
        <v>0</v>
      </c>
      <c r="N212" s="43">
        <f t="shared" si="68"/>
        <v>94.7</v>
      </c>
      <c r="O212" s="43">
        <f t="shared" si="69"/>
        <v>90</v>
      </c>
      <c r="P212" s="43">
        <f t="shared" si="90"/>
        <v>0</v>
      </c>
      <c r="Q212" s="43">
        <f t="shared" si="90"/>
        <v>0</v>
      </c>
      <c r="R212" s="43">
        <f t="shared" si="90"/>
        <v>0</v>
      </c>
      <c r="S212" s="43">
        <f t="shared" si="90"/>
        <v>0</v>
      </c>
    </row>
    <row r="213" spans="1:19" ht="37.5" x14ac:dyDescent="0.2">
      <c r="A213" s="2" t="s">
        <v>420</v>
      </c>
      <c r="B213" s="8">
        <v>110</v>
      </c>
      <c r="C213" s="5" t="s">
        <v>35</v>
      </c>
      <c r="D213" s="6" t="s">
        <v>16</v>
      </c>
      <c r="E213" s="5" t="s">
        <v>30</v>
      </c>
      <c r="F213" s="17" t="s">
        <v>51</v>
      </c>
      <c r="G213" s="17" t="s">
        <v>17</v>
      </c>
      <c r="H213" s="6" t="s">
        <v>421</v>
      </c>
      <c r="I213" s="7"/>
      <c r="J213" s="18">
        <f t="shared" si="90"/>
        <v>94.7</v>
      </c>
      <c r="K213" s="18">
        <f t="shared" si="90"/>
        <v>90</v>
      </c>
      <c r="L213" s="367">
        <f t="shared" si="90"/>
        <v>0</v>
      </c>
      <c r="M213" s="367">
        <f t="shared" si="90"/>
        <v>0</v>
      </c>
      <c r="N213" s="18">
        <f t="shared" si="68"/>
        <v>94.7</v>
      </c>
      <c r="O213" s="18">
        <f t="shared" si="69"/>
        <v>90</v>
      </c>
      <c r="P213" s="18">
        <f t="shared" si="90"/>
        <v>0</v>
      </c>
      <c r="Q213" s="18">
        <f t="shared" si="90"/>
        <v>0</v>
      </c>
      <c r="R213" s="18">
        <f t="shared" si="90"/>
        <v>0</v>
      </c>
      <c r="S213" s="18">
        <f t="shared" si="90"/>
        <v>0</v>
      </c>
    </row>
    <row r="214" spans="1:19" ht="37.5" x14ac:dyDescent="0.2">
      <c r="A214" s="4" t="s">
        <v>335</v>
      </c>
      <c r="B214" s="8">
        <v>110</v>
      </c>
      <c r="C214" s="5" t="s">
        <v>35</v>
      </c>
      <c r="D214" s="6" t="s">
        <v>16</v>
      </c>
      <c r="E214" s="5" t="s">
        <v>30</v>
      </c>
      <c r="F214" s="17" t="s">
        <v>51</v>
      </c>
      <c r="G214" s="17" t="s">
        <v>17</v>
      </c>
      <c r="H214" s="6" t="s">
        <v>421</v>
      </c>
      <c r="I214" s="7">
        <v>200</v>
      </c>
      <c r="J214" s="18">
        <v>94.7</v>
      </c>
      <c r="K214" s="18">
        <v>90</v>
      </c>
      <c r="L214" s="367">
        <v>0</v>
      </c>
      <c r="M214" s="367">
        <v>0</v>
      </c>
      <c r="N214" s="18">
        <f t="shared" si="68"/>
        <v>94.7</v>
      </c>
      <c r="O214" s="18">
        <f t="shared" si="69"/>
        <v>90</v>
      </c>
      <c r="P214" s="18">
        <v>0</v>
      </c>
      <c r="Q214" s="18">
        <v>0</v>
      </c>
      <c r="R214" s="18">
        <v>0</v>
      </c>
      <c r="S214" s="18">
        <v>0</v>
      </c>
    </row>
    <row r="215" spans="1:19" ht="56.25" x14ac:dyDescent="0.2">
      <c r="A215" s="13" t="s">
        <v>600</v>
      </c>
      <c r="B215" s="36">
        <v>110</v>
      </c>
      <c r="C215" s="37" t="s">
        <v>35</v>
      </c>
      <c r="D215" s="39" t="s">
        <v>16</v>
      </c>
      <c r="E215" s="37" t="s">
        <v>25</v>
      </c>
      <c r="F215" s="38" t="s">
        <v>51</v>
      </c>
      <c r="G215" s="38" t="s">
        <v>14</v>
      </c>
      <c r="H215" s="39" t="s">
        <v>74</v>
      </c>
      <c r="I215" s="7"/>
      <c r="J215" s="43">
        <f t="shared" ref="J215:S215" si="91">J216+J219</f>
        <v>202095.7</v>
      </c>
      <c r="K215" s="43">
        <f t="shared" si="91"/>
        <v>189369.4</v>
      </c>
      <c r="L215" s="366">
        <f>L216+L219</f>
        <v>0</v>
      </c>
      <c r="M215" s="366">
        <f>M216+M219</f>
        <v>0</v>
      </c>
      <c r="N215" s="43">
        <f t="shared" si="68"/>
        <v>202095.7</v>
      </c>
      <c r="O215" s="43">
        <f t="shared" si="69"/>
        <v>189369.4</v>
      </c>
      <c r="P215" s="43">
        <f t="shared" si="91"/>
        <v>9110.9</v>
      </c>
      <c r="Q215" s="43">
        <f t="shared" si="91"/>
        <v>0</v>
      </c>
      <c r="R215" s="43">
        <f t="shared" si="91"/>
        <v>9110.9</v>
      </c>
      <c r="S215" s="43">
        <f t="shared" si="91"/>
        <v>0</v>
      </c>
    </row>
    <row r="216" spans="1:19" ht="37.5" x14ac:dyDescent="0.2">
      <c r="A216" s="13" t="s">
        <v>621</v>
      </c>
      <c r="B216" s="36">
        <v>110</v>
      </c>
      <c r="C216" s="37" t="s">
        <v>35</v>
      </c>
      <c r="D216" s="39" t="s">
        <v>16</v>
      </c>
      <c r="E216" s="37" t="s">
        <v>25</v>
      </c>
      <c r="F216" s="38" t="s">
        <v>51</v>
      </c>
      <c r="G216" s="38" t="s">
        <v>16</v>
      </c>
      <c r="H216" s="39" t="s">
        <v>74</v>
      </c>
      <c r="I216" s="40"/>
      <c r="J216" s="43">
        <f t="shared" ref="J216:S217" si="92">J217</f>
        <v>69464.7</v>
      </c>
      <c r="K216" s="43">
        <f t="shared" si="92"/>
        <v>62527.7</v>
      </c>
      <c r="L216" s="366">
        <f t="shared" si="92"/>
        <v>0</v>
      </c>
      <c r="M216" s="366">
        <f t="shared" si="92"/>
        <v>0</v>
      </c>
      <c r="N216" s="43">
        <f t="shared" si="68"/>
        <v>69464.7</v>
      </c>
      <c r="O216" s="43">
        <f t="shared" si="69"/>
        <v>62527.7</v>
      </c>
      <c r="P216" s="43">
        <f t="shared" si="92"/>
        <v>6937</v>
      </c>
      <c r="Q216" s="43">
        <f t="shared" si="92"/>
        <v>0</v>
      </c>
      <c r="R216" s="43">
        <f t="shared" si="92"/>
        <v>6937</v>
      </c>
      <c r="S216" s="43">
        <f t="shared" si="92"/>
        <v>0</v>
      </c>
    </row>
    <row r="217" spans="1:19" ht="56.25" x14ac:dyDescent="0.2">
      <c r="A217" s="2" t="s">
        <v>512</v>
      </c>
      <c r="B217" s="8">
        <v>110</v>
      </c>
      <c r="C217" s="5" t="s">
        <v>35</v>
      </c>
      <c r="D217" s="6" t="s">
        <v>16</v>
      </c>
      <c r="E217" s="5" t="s">
        <v>25</v>
      </c>
      <c r="F217" s="17" t="s">
        <v>51</v>
      </c>
      <c r="G217" s="17" t="s">
        <v>16</v>
      </c>
      <c r="H217" s="6" t="s">
        <v>511</v>
      </c>
      <c r="I217" s="7"/>
      <c r="J217" s="18">
        <f t="shared" si="92"/>
        <v>69464.7</v>
      </c>
      <c r="K217" s="18">
        <f t="shared" si="92"/>
        <v>62527.7</v>
      </c>
      <c r="L217" s="367">
        <f t="shared" si="92"/>
        <v>0</v>
      </c>
      <c r="M217" s="367">
        <f t="shared" si="92"/>
        <v>0</v>
      </c>
      <c r="N217" s="18">
        <f t="shared" si="68"/>
        <v>69464.7</v>
      </c>
      <c r="O217" s="18">
        <f t="shared" si="69"/>
        <v>62527.7</v>
      </c>
      <c r="P217" s="18">
        <f t="shared" si="92"/>
        <v>6937</v>
      </c>
      <c r="Q217" s="18">
        <f t="shared" si="92"/>
        <v>0</v>
      </c>
      <c r="R217" s="18">
        <f t="shared" si="92"/>
        <v>6937</v>
      </c>
      <c r="S217" s="18">
        <f t="shared" si="92"/>
        <v>0</v>
      </c>
    </row>
    <row r="218" spans="1:19" ht="37.5" x14ac:dyDescent="0.2">
      <c r="A218" s="4" t="s">
        <v>335</v>
      </c>
      <c r="B218" s="8">
        <v>110</v>
      </c>
      <c r="C218" s="5" t="s">
        <v>35</v>
      </c>
      <c r="D218" s="6" t="s">
        <v>16</v>
      </c>
      <c r="E218" s="5" t="s">
        <v>25</v>
      </c>
      <c r="F218" s="17" t="s">
        <v>51</v>
      </c>
      <c r="G218" s="17" t="s">
        <v>16</v>
      </c>
      <c r="H218" s="6" t="s">
        <v>511</v>
      </c>
      <c r="I218" s="7">
        <v>200</v>
      </c>
      <c r="J218" s="18">
        <v>69464.7</v>
      </c>
      <c r="K218" s="18">
        <v>62527.7</v>
      </c>
      <c r="L218" s="367">
        <v>0</v>
      </c>
      <c r="M218" s="367">
        <v>0</v>
      </c>
      <c r="N218" s="18">
        <f t="shared" si="68"/>
        <v>69464.7</v>
      </c>
      <c r="O218" s="18">
        <f t="shared" si="69"/>
        <v>62527.7</v>
      </c>
      <c r="P218" s="18">
        <v>6937</v>
      </c>
      <c r="Q218" s="18">
        <v>0</v>
      </c>
      <c r="R218" s="18">
        <v>6937</v>
      </c>
      <c r="S218" s="18">
        <v>0</v>
      </c>
    </row>
    <row r="219" spans="1:19" ht="37.5" x14ac:dyDescent="0.2">
      <c r="A219" s="13" t="s">
        <v>396</v>
      </c>
      <c r="B219" s="36">
        <v>110</v>
      </c>
      <c r="C219" s="37" t="s">
        <v>35</v>
      </c>
      <c r="D219" s="39" t="s">
        <v>16</v>
      </c>
      <c r="E219" s="37" t="s">
        <v>25</v>
      </c>
      <c r="F219" s="38" t="s">
        <v>51</v>
      </c>
      <c r="G219" s="38" t="s">
        <v>395</v>
      </c>
      <c r="H219" s="39" t="s">
        <v>74</v>
      </c>
      <c r="I219" s="40"/>
      <c r="J219" s="43">
        <f t="shared" ref="J219:S219" si="93">J220+J222</f>
        <v>132631</v>
      </c>
      <c r="K219" s="43">
        <f t="shared" si="93"/>
        <v>126841.7</v>
      </c>
      <c r="L219" s="366">
        <f>L220+L222</f>
        <v>0</v>
      </c>
      <c r="M219" s="366">
        <f>M220+M222</f>
        <v>0</v>
      </c>
      <c r="N219" s="43">
        <f t="shared" si="68"/>
        <v>132631</v>
      </c>
      <c r="O219" s="43">
        <f t="shared" si="69"/>
        <v>126841.7</v>
      </c>
      <c r="P219" s="43">
        <f t="shared" si="93"/>
        <v>2173.9</v>
      </c>
      <c r="Q219" s="43">
        <f t="shared" si="93"/>
        <v>0</v>
      </c>
      <c r="R219" s="43">
        <f t="shared" si="93"/>
        <v>2173.9</v>
      </c>
      <c r="S219" s="43">
        <f t="shared" si="93"/>
        <v>0</v>
      </c>
    </row>
    <row r="220" spans="1:19" ht="75" x14ac:dyDescent="0.2">
      <c r="A220" s="2" t="s">
        <v>552</v>
      </c>
      <c r="B220" s="8">
        <v>110</v>
      </c>
      <c r="C220" s="5" t="s">
        <v>35</v>
      </c>
      <c r="D220" s="6" t="s">
        <v>16</v>
      </c>
      <c r="E220" s="5" t="s">
        <v>25</v>
      </c>
      <c r="F220" s="17" t="s">
        <v>51</v>
      </c>
      <c r="G220" s="17" t="s">
        <v>395</v>
      </c>
      <c r="H220" s="6" t="s">
        <v>551</v>
      </c>
      <c r="I220" s="7"/>
      <c r="J220" s="18">
        <f t="shared" ref="J220:S222" si="94">J221</f>
        <v>105000</v>
      </c>
      <c r="K220" s="18">
        <f t="shared" si="94"/>
        <v>100000</v>
      </c>
      <c r="L220" s="367">
        <f t="shared" si="94"/>
        <v>0</v>
      </c>
      <c r="M220" s="367">
        <f t="shared" si="94"/>
        <v>0</v>
      </c>
      <c r="N220" s="18">
        <f t="shared" si="68"/>
        <v>105000</v>
      </c>
      <c r="O220" s="18">
        <f t="shared" si="69"/>
        <v>100000</v>
      </c>
      <c r="P220" s="18">
        <f t="shared" si="94"/>
        <v>0</v>
      </c>
      <c r="Q220" s="18">
        <f t="shared" si="94"/>
        <v>0</v>
      </c>
      <c r="R220" s="18">
        <f t="shared" si="94"/>
        <v>0</v>
      </c>
      <c r="S220" s="18">
        <f t="shared" si="94"/>
        <v>0</v>
      </c>
    </row>
    <row r="221" spans="1:19" ht="37.5" x14ac:dyDescent="0.2">
      <c r="A221" s="4" t="s">
        <v>335</v>
      </c>
      <c r="B221" s="8">
        <v>110</v>
      </c>
      <c r="C221" s="5" t="s">
        <v>35</v>
      </c>
      <c r="D221" s="6" t="s">
        <v>16</v>
      </c>
      <c r="E221" s="5" t="s">
        <v>25</v>
      </c>
      <c r="F221" s="17" t="s">
        <v>51</v>
      </c>
      <c r="G221" s="17" t="s">
        <v>395</v>
      </c>
      <c r="H221" s="6" t="s">
        <v>551</v>
      </c>
      <c r="I221" s="7">
        <v>200</v>
      </c>
      <c r="J221" s="18">
        <v>105000</v>
      </c>
      <c r="K221" s="18">
        <v>100000</v>
      </c>
      <c r="L221" s="367">
        <v>0</v>
      </c>
      <c r="M221" s="367">
        <v>0</v>
      </c>
      <c r="N221" s="18">
        <f t="shared" si="68"/>
        <v>105000</v>
      </c>
      <c r="O221" s="18">
        <f t="shared" si="69"/>
        <v>100000</v>
      </c>
      <c r="P221" s="18">
        <v>0</v>
      </c>
      <c r="Q221" s="18">
        <v>0</v>
      </c>
      <c r="R221" s="18">
        <v>0</v>
      </c>
      <c r="S221" s="18">
        <v>0</v>
      </c>
    </row>
    <row r="222" spans="1:19" ht="37.5" x14ac:dyDescent="0.2">
      <c r="A222" s="2" t="s">
        <v>394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51</v>
      </c>
      <c r="G222" s="17" t="s">
        <v>395</v>
      </c>
      <c r="H222" s="6" t="s">
        <v>397</v>
      </c>
      <c r="I222" s="7"/>
      <c r="J222" s="18">
        <f t="shared" si="94"/>
        <v>27631</v>
      </c>
      <c r="K222" s="18">
        <f t="shared" si="94"/>
        <v>26841.7</v>
      </c>
      <c r="L222" s="367">
        <f t="shared" si="94"/>
        <v>0</v>
      </c>
      <c r="M222" s="367">
        <f t="shared" si="94"/>
        <v>0</v>
      </c>
      <c r="N222" s="18">
        <f t="shared" si="68"/>
        <v>27631</v>
      </c>
      <c r="O222" s="18">
        <f t="shared" si="69"/>
        <v>26841.7</v>
      </c>
      <c r="P222" s="18">
        <f t="shared" si="94"/>
        <v>2173.9</v>
      </c>
      <c r="Q222" s="18">
        <f t="shared" si="94"/>
        <v>0</v>
      </c>
      <c r="R222" s="18">
        <f t="shared" si="94"/>
        <v>2173.9</v>
      </c>
      <c r="S222" s="18">
        <f t="shared" si="94"/>
        <v>0</v>
      </c>
    </row>
    <row r="223" spans="1:19" ht="37.5" x14ac:dyDescent="0.2">
      <c r="A223" s="4" t="s">
        <v>335</v>
      </c>
      <c r="B223" s="8">
        <v>110</v>
      </c>
      <c r="C223" s="5" t="s">
        <v>35</v>
      </c>
      <c r="D223" s="6" t="s">
        <v>16</v>
      </c>
      <c r="E223" s="5" t="s">
        <v>25</v>
      </c>
      <c r="F223" s="17" t="s">
        <v>51</v>
      </c>
      <c r="G223" s="17" t="s">
        <v>395</v>
      </c>
      <c r="H223" s="6" t="s">
        <v>397</v>
      </c>
      <c r="I223" s="7">
        <v>200</v>
      </c>
      <c r="J223" s="18">
        <v>27631</v>
      </c>
      <c r="K223" s="18">
        <v>26841.7</v>
      </c>
      <c r="L223" s="367">
        <v>0</v>
      </c>
      <c r="M223" s="367">
        <v>0</v>
      </c>
      <c r="N223" s="18">
        <f t="shared" si="68"/>
        <v>27631</v>
      </c>
      <c r="O223" s="18">
        <f t="shared" si="69"/>
        <v>26841.7</v>
      </c>
      <c r="P223" s="18">
        <v>2173.9</v>
      </c>
      <c r="Q223" s="18">
        <v>0</v>
      </c>
      <c r="R223" s="18">
        <v>2173.9</v>
      </c>
      <c r="S223" s="18">
        <v>0</v>
      </c>
    </row>
    <row r="224" spans="1:19" s="34" customFormat="1" ht="37.5" x14ac:dyDescent="0.2">
      <c r="A224" s="35" t="s">
        <v>55</v>
      </c>
      <c r="B224" s="50">
        <v>110</v>
      </c>
      <c r="C224" s="37" t="s">
        <v>35</v>
      </c>
      <c r="D224" s="39" t="s">
        <v>16</v>
      </c>
      <c r="E224" s="37" t="s">
        <v>56</v>
      </c>
      <c r="F224" s="38" t="s">
        <v>51</v>
      </c>
      <c r="G224" s="38" t="s">
        <v>14</v>
      </c>
      <c r="H224" s="39" t="s">
        <v>74</v>
      </c>
      <c r="I224" s="40"/>
      <c r="J224" s="43">
        <f t="shared" ref="J224:S225" si="95">J225</f>
        <v>54235.7</v>
      </c>
      <c r="K224" s="43">
        <f t="shared" si="95"/>
        <v>10000</v>
      </c>
      <c r="L224" s="366">
        <f t="shared" si="95"/>
        <v>1900</v>
      </c>
      <c r="M224" s="366">
        <f t="shared" si="95"/>
        <v>0</v>
      </c>
      <c r="N224" s="43">
        <f t="shared" si="68"/>
        <v>56135.7</v>
      </c>
      <c r="O224" s="43">
        <f t="shared" si="69"/>
        <v>10000</v>
      </c>
      <c r="P224" s="43">
        <f t="shared" si="95"/>
        <v>16549.900000000001</v>
      </c>
      <c r="Q224" s="43">
        <f t="shared" si="95"/>
        <v>0</v>
      </c>
      <c r="R224" s="43">
        <f t="shared" si="95"/>
        <v>15992.5</v>
      </c>
      <c r="S224" s="43">
        <f t="shared" si="95"/>
        <v>0</v>
      </c>
    </row>
    <row r="225" spans="1:19" s="34" customFormat="1" x14ac:dyDescent="0.2">
      <c r="A225" s="35" t="s">
        <v>57</v>
      </c>
      <c r="B225" s="50">
        <v>110</v>
      </c>
      <c r="C225" s="37" t="s">
        <v>35</v>
      </c>
      <c r="D225" s="39" t="s">
        <v>16</v>
      </c>
      <c r="E225" s="37" t="s">
        <v>56</v>
      </c>
      <c r="F225" s="38" t="s">
        <v>58</v>
      </c>
      <c r="G225" s="38" t="s">
        <v>14</v>
      </c>
      <c r="H225" s="39" t="s">
        <v>74</v>
      </c>
      <c r="I225" s="40"/>
      <c r="J225" s="43">
        <f t="shared" si="95"/>
        <v>54235.7</v>
      </c>
      <c r="K225" s="43">
        <f t="shared" si="95"/>
        <v>10000</v>
      </c>
      <c r="L225" s="366">
        <f t="shared" si="95"/>
        <v>1900</v>
      </c>
      <c r="M225" s="366">
        <f t="shared" si="95"/>
        <v>0</v>
      </c>
      <c r="N225" s="43">
        <f t="shared" si="68"/>
        <v>56135.7</v>
      </c>
      <c r="O225" s="43">
        <f t="shared" si="69"/>
        <v>10000</v>
      </c>
      <c r="P225" s="43">
        <f t="shared" si="95"/>
        <v>16549.900000000001</v>
      </c>
      <c r="Q225" s="43">
        <f t="shared" si="95"/>
        <v>0</v>
      </c>
      <c r="R225" s="43">
        <f t="shared" si="95"/>
        <v>15992.5</v>
      </c>
      <c r="S225" s="43">
        <f t="shared" si="95"/>
        <v>0</v>
      </c>
    </row>
    <row r="226" spans="1:19" s="34" customFormat="1" x14ac:dyDescent="0.2">
      <c r="A226" s="35" t="s">
        <v>57</v>
      </c>
      <c r="B226" s="50">
        <v>110</v>
      </c>
      <c r="C226" s="37" t="s">
        <v>35</v>
      </c>
      <c r="D226" s="39" t="s">
        <v>16</v>
      </c>
      <c r="E226" s="37" t="s">
        <v>56</v>
      </c>
      <c r="F226" s="38" t="s">
        <v>58</v>
      </c>
      <c r="G226" s="38" t="s">
        <v>13</v>
      </c>
      <c r="H226" s="39" t="s">
        <v>74</v>
      </c>
      <c r="I226" s="40"/>
      <c r="J226" s="43">
        <f t="shared" ref="J226:S226" si="96">J227+J229+J231+J233+J235+J237</f>
        <v>54235.7</v>
      </c>
      <c r="K226" s="43">
        <f t="shared" si="96"/>
        <v>10000</v>
      </c>
      <c r="L226" s="366">
        <f>L227+L229+L231+L233+L235+L237</f>
        <v>1900</v>
      </c>
      <c r="M226" s="366">
        <f>M227+M229+M231+M233+M235+M237</f>
        <v>0</v>
      </c>
      <c r="N226" s="43">
        <f t="shared" si="68"/>
        <v>56135.7</v>
      </c>
      <c r="O226" s="43">
        <f t="shared" si="69"/>
        <v>10000</v>
      </c>
      <c r="P226" s="43">
        <f t="shared" si="96"/>
        <v>16549.900000000001</v>
      </c>
      <c r="Q226" s="43">
        <f t="shared" si="96"/>
        <v>0</v>
      </c>
      <c r="R226" s="43">
        <f t="shared" si="96"/>
        <v>15992.5</v>
      </c>
      <c r="S226" s="43">
        <f t="shared" si="96"/>
        <v>0</v>
      </c>
    </row>
    <row r="227" spans="1:19" ht="37.5" x14ac:dyDescent="0.2">
      <c r="A227" s="52" t="s">
        <v>430</v>
      </c>
      <c r="B227" s="47">
        <v>110</v>
      </c>
      <c r="C227" s="5" t="s">
        <v>35</v>
      </c>
      <c r="D227" s="6" t="s">
        <v>16</v>
      </c>
      <c r="E227" s="5" t="s">
        <v>56</v>
      </c>
      <c r="F227" s="17" t="s">
        <v>58</v>
      </c>
      <c r="G227" s="17" t="s">
        <v>13</v>
      </c>
      <c r="H227" s="6" t="s">
        <v>79</v>
      </c>
      <c r="I227" s="54"/>
      <c r="J227" s="18">
        <f t="shared" ref="J227:S227" si="97">J228</f>
        <v>14907.3</v>
      </c>
      <c r="K227" s="18">
        <f t="shared" si="97"/>
        <v>0</v>
      </c>
      <c r="L227" s="367">
        <f t="shared" si="97"/>
        <v>0</v>
      </c>
      <c r="M227" s="367">
        <f t="shared" si="97"/>
        <v>0</v>
      </c>
      <c r="N227" s="18">
        <f t="shared" si="68"/>
        <v>14907.3</v>
      </c>
      <c r="O227" s="18">
        <f t="shared" si="69"/>
        <v>0</v>
      </c>
      <c r="P227" s="18">
        <f t="shared" si="97"/>
        <v>14500</v>
      </c>
      <c r="Q227" s="18">
        <f t="shared" si="97"/>
        <v>0</v>
      </c>
      <c r="R227" s="18">
        <f t="shared" si="97"/>
        <v>14510.3</v>
      </c>
      <c r="S227" s="18">
        <f t="shared" si="97"/>
        <v>0</v>
      </c>
    </row>
    <row r="228" spans="1:19" ht="37.5" x14ac:dyDescent="0.2">
      <c r="A228" s="4" t="s">
        <v>339</v>
      </c>
      <c r="B228" s="47">
        <v>110</v>
      </c>
      <c r="C228" s="5" t="s">
        <v>35</v>
      </c>
      <c r="D228" s="6" t="s">
        <v>16</v>
      </c>
      <c r="E228" s="5" t="s">
        <v>56</v>
      </c>
      <c r="F228" s="17" t="s">
        <v>58</v>
      </c>
      <c r="G228" s="17" t="s">
        <v>13</v>
      </c>
      <c r="H228" s="6" t="s">
        <v>79</v>
      </c>
      <c r="I228" s="7">
        <v>600</v>
      </c>
      <c r="J228" s="18">
        <v>14907.3</v>
      </c>
      <c r="K228" s="18">
        <v>0</v>
      </c>
      <c r="L228" s="367">
        <v>0</v>
      </c>
      <c r="M228" s="367">
        <v>0</v>
      </c>
      <c r="N228" s="18">
        <f t="shared" si="68"/>
        <v>14907.3</v>
      </c>
      <c r="O228" s="18">
        <f t="shared" si="69"/>
        <v>0</v>
      </c>
      <c r="P228" s="18">
        <v>14500</v>
      </c>
      <c r="Q228" s="18">
        <v>0</v>
      </c>
      <c r="R228" s="18">
        <v>14510.3</v>
      </c>
      <c r="S228" s="18">
        <v>0</v>
      </c>
    </row>
    <row r="229" spans="1:19" ht="37.5" x14ac:dyDescent="0.2">
      <c r="A229" s="4" t="s">
        <v>122</v>
      </c>
      <c r="B229" s="47">
        <v>110</v>
      </c>
      <c r="C229" s="5" t="s">
        <v>35</v>
      </c>
      <c r="D229" s="6" t="s">
        <v>16</v>
      </c>
      <c r="E229" s="5" t="s">
        <v>56</v>
      </c>
      <c r="F229" s="17" t="s">
        <v>58</v>
      </c>
      <c r="G229" s="17" t="s">
        <v>13</v>
      </c>
      <c r="H229" s="6" t="s">
        <v>109</v>
      </c>
      <c r="I229" s="7"/>
      <c r="J229" s="18">
        <f t="shared" ref="J229:S229" si="98">J230</f>
        <v>685.7</v>
      </c>
      <c r="K229" s="18">
        <f t="shared" si="98"/>
        <v>0</v>
      </c>
      <c r="L229" s="367">
        <f t="shared" si="98"/>
        <v>0</v>
      </c>
      <c r="M229" s="367">
        <f t="shared" si="98"/>
        <v>0</v>
      </c>
      <c r="N229" s="18">
        <f t="shared" si="68"/>
        <v>685.7</v>
      </c>
      <c r="O229" s="18">
        <f t="shared" si="69"/>
        <v>0</v>
      </c>
      <c r="P229" s="18">
        <f t="shared" si="98"/>
        <v>497.5</v>
      </c>
      <c r="Q229" s="18">
        <f t="shared" si="98"/>
        <v>0</v>
      </c>
      <c r="R229" s="18">
        <f t="shared" si="98"/>
        <v>502.2</v>
      </c>
      <c r="S229" s="18">
        <f t="shared" si="98"/>
        <v>0</v>
      </c>
    </row>
    <row r="230" spans="1:19" ht="37.5" x14ac:dyDescent="0.2">
      <c r="A230" s="4" t="s">
        <v>335</v>
      </c>
      <c r="B230" s="47">
        <v>110</v>
      </c>
      <c r="C230" s="5" t="s">
        <v>35</v>
      </c>
      <c r="D230" s="6" t="s">
        <v>16</v>
      </c>
      <c r="E230" s="5" t="s">
        <v>56</v>
      </c>
      <c r="F230" s="17" t="s">
        <v>58</v>
      </c>
      <c r="G230" s="17" t="s">
        <v>13</v>
      </c>
      <c r="H230" s="6" t="s">
        <v>109</v>
      </c>
      <c r="I230" s="7">
        <v>200</v>
      </c>
      <c r="J230" s="18">
        <v>685.7</v>
      </c>
      <c r="K230" s="18">
        <v>0</v>
      </c>
      <c r="L230" s="367">
        <v>0</v>
      </c>
      <c r="M230" s="367">
        <v>0</v>
      </c>
      <c r="N230" s="18">
        <f t="shared" si="68"/>
        <v>685.7</v>
      </c>
      <c r="O230" s="18">
        <f t="shared" si="69"/>
        <v>0</v>
      </c>
      <c r="P230" s="18">
        <v>497.5</v>
      </c>
      <c r="Q230" s="18">
        <v>0</v>
      </c>
      <c r="R230" s="18">
        <v>502.2</v>
      </c>
      <c r="S230" s="18">
        <v>0</v>
      </c>
    </row>
    <row r="231" spans="1:19" ht="25.5" customHeight="1" x14ac:dyDescent="0.2">
      <c r="A231" s="4" t="s">
        <v>449</v>
      </c>
      <c r="B231" s="47">
        <v>110</v>
      </c>
      <c r="C231" s="5" t="s">
        <v>35</v>
      </c>
      <c r="D231" s="6" t="s">
        <v>16</v>
      </c>
      <c r="E231" s="5" t="s">
        <v>56</v>
      </c>
      <c r="F231" s="17" t="s">
        <v>58</v>
      </c>
      <c r="G231" s="17" t="s">
        <v>13</v>
      </c>
      <c r="H231" s="6" t="s">
        <v>110</v>
      </c>
      <c r="I231" s="7"/>
      <c r="J231" s="18">
        <f t="shared" ref="J231:S231" si="99">J232</f>
        <v>12442.7</v>
      </c>
      <c r="K231" s="18">
        <f t="shared" si="99"/>
        <v>0</v>
      </c>
      <c r="L231" s="367">
        <f t="shared" si="99"/>
        <v>0</v>
      </c>
      <c r="M231" s="367">
        <f t="shared" si="99"/>
        <v>0</v>
      </c>
      <c r="N231" s="18">
        <f t="shared" si="68"/>
        <v>12442.7</v>
      </c>
      <c r="O231" s="18">
        <f t="shared" si="69"/>
        <v>0</v>
      </c>
      <c r="P231" s="18">
        <f t="shared" si="99"/>
        <v>1252.4000000000001</v>
      </c>
      <c r="Q231" s="18">
        <f t="shared" si="99"/>
        <v>0</v>
      </c>
      <c r="R231" s="18">
        <f t="shared" si="99"/>
        <v>680</v>
      </c>
      <c r="S231" s="18">
        <f t="shared" si="99"/>
        <v>0</v>
      </c>
    </row>
    <row r="232" spans="1:19" ht="37.5" x14ac:dyDescent="0.2">
      <c r="A232" s="4" t="s">
        <v>335</v>
      </c>
      <c r="B232" s="47">
        <v>110</v>
      </c>
      <c r="C232" s="5" t="s">
        <v>35</v>
      </c>
      <c r="D232" s="6" t="s">
        <v>16</v>
      </c>
      <c r="E232" s="5" t="s">
        <v>56</v>
      </c>
      <c r="F232" s="17" t="s">
        <v>58</v>
      </c>
      <c r="G232" s="17" t="s">
        <v>13</v>
      </c>
      <c r="H232" s="6" t="s">
        <v>110</v>
      </c>
      <c r="I232" s="7">
        <v>200</v>
      </c>
      <c r="J232" s="18">
        <v>12442.7</v>
      </c>
      <c r="K232" s="18">
        <v>0</v>
      </c>
      <c r="L232" s="367">
        <v>0</v>
      </c>
      <c r="M232" s="367">
        <v>0</v>
      </c>
      <c r="N232" s="18">
        <f t="shared" ref="N232:N299" si="100">J232+L232</f>
        <v>12442.7</v>
      </c>
      <c r="O232" s="18">
        <f t="shared" ref="O232:O299" si="101">K232+M232</f>
        <v>0</v>
      </c>
      <c r="P232" s="18">
        <f>982+270.4</f>
        <v>1252.4000000000001</v>
      </c>
      <c r="Q232" s="18">
        <v>0</v>
      </c>
      <c r="R232" s="18">
        <v>680</v>
      </c>
      <c r="S232" s="18">
        <v>0</v>
      </c>
    </row>
    <row r="233" spans="1:19" s="34" customFormat="1" ht="37.5" x14ac:dyDescent="0.2">
      <c r="A233" s="2" t="s">
        <v>431</v>
      </c>
      <c r="B233" s="47" t="s">
        <v>73</v>
      </c>
      <c r="C233" s="48" t="s">
        <v>35</v>
      </c>
      <c r="D233" s="6" t="s">
        <v>16</v>
      </c>
      <c r="E233" s="5" t="s">
        <v>56</v>
      </c>
      <c r="F233" s="17" t="s">
        <v>58</v>
      </c>
      <c r="G233" s="17" t="s">
        <v>13</v>
      </c>
      <c r="H233" s="6" t="s">
        <v>146</v>
      </c>
      <c r="I233" s="54"/>
      <c r="J233" s="18">
        <f t="shared" ref="J233:S233" si="102">J234</f>
        <v>300</v>
      </c>
      <c r="K233" s="18">
        <f t="shared" si="102"/>
        <v>0</v>
      </c>
      <c r="L233" s="367">
        <f t="shared" si="102"/>
        <v>0</v>
      </c>
      <c r="M233" s="367">
        <f t="shared" si="102"/>
        <v>0</v>
      </c>
      <c r="N233" s="18">
        <f t="shared" si="100"/>
        <v>300</v>
      </c>
      <c r="O233" s="18">
        <f t="shared" si="101"/>
        <v>0</v>
      </c>
      <c r="P233" s="18">
        <f t="shared" si="102"/>
        <v>300</v>
      </c>
      <c r="Q233" s="18">
        <f t="shared" si="102"/>
        <v>0</v>
      </c>
      <c r="R233" s="18">
        <f t="shared" si="102"/>
        <v>300</v>
      </c>
      <c r="S233" s="18">
        <f t="shared" si="102"/>
        <v>0</v>
      </c>
    </row>
    <row r="234" spans="1:19" s="34" customFormat="1" ht="37.5" x14ac:dyDescent="0.2">
      <c r="A234" s="4" t="s">
        <v>335</v>
      </c>
      <c r="B234" s="47" t="s">
        <v>73</v>
      </c>
      <c r="C234" s="48" t="s">
        <v>35</v>
      </c>
      <c r="D234" s="6" t="s">
        <v>16</v>
      </c>
      <c r="E234" s="5" t="s">
        <v>56</v>
      </c>
      <c r="F234" s="17" t="s">
        <v>58</v>
      </c>
      <c r="G234" s="17" t="s">
        <v>13</v>
      </c>
      <c r="H234" s="6" t="s">
        <v>146</v>
      </c>
      <c r="I234" s="7">
        <v>200</v>
      </c>
      <c r="J234" s="18">
        <v>300</v>
      </c>
      <c r="K234" s="18">
        <v>0</v>
      </c>
      <c r="L234" s="367">
        <v>0</v>
      </c>
      <c r="M234" s="367">
        <v>0</v>
      </c>
      <c r="N234" s="18">
        <f t="shared" si="100"/>
        <v>300</v>
      </c>
      <c r="O234" s="18">
        <f t="shared" si="101"/>
        <v>0</v>
      </c>
      <c r="P234" s="18">
        <v>300</v>
      </c>
      <c r="Q234" s="18">
        <v>0</v>
      </c>
      <c r="R234" s="18">
        <v>300</v>
      </c>
      <c r="S234" s="18">
        <v>0</v>
      </c>
    </row>
    <row r="235" spans="1:19" ht="37.5" x14ac:dyDescent="0.2">
      <c r="A235" s="4" t="s">
        <v>520</v>
      </c>
      <c r="B235" s="47">
        <v>110</v>
      </c>
      <c r="C235" s="5" t="s">
        <v>35</v>
      </c>
      <c r="D235" s="6" t="s">
        <v>16</v>
      </c>
      <c r="E235" s="5" t="s">
        <v>56</v>
      </c>
      <c r="F235" s="17" t="s">
        <v>58</v>
      </c>
      <c r="G235" s="17" t="s">
        <v>13</v>
      </c>
      <c r="H235" s="6" t="s">
        <v>519</v>
      </c>
      <c r="I235" s="7"/>
      <c r="J235" s="18">
        <f t="shared" ref="J235:S237" si="103">J236</f>
        <v>15900</v>
      </c>
      <c r="K235" s="18">
        <f t="shared" si="103"/>
        <v>0</v>
      </c>
      <c r="L235" s="367">
        <f t="shared" si="103"/>
        <v>1900</v>
      </c>
      <c r="M235" s="367">
        <f t="shared" si="103"/>
        <v>0</v>
      </c>
      <c r="N235" s="18">
        <f t="shared" si="100"/>
        <v>17800</v>
      </c>
      <c r="O235" s="18">
        <f t="shared" si="101"/>
        <v>0</v>
      </c>
      <c r="P235" s="18">
        <f t="shared" si="103"/>
        <v>0</v>
      </c>
      <c r="Q235" s="18">
        <f t="shared" si="103"/>
        <v>0</v>
      </c>
      <c r="R235" s="18">
        <f t="shared" si="103"/>
        <v>0</v>
      </c>
      <c r="S235" s="18">
        <f t="shared" si="103"/>
        <v>0</v>
      </c>
    </row>
    <row r="236" spans="1:19" ht="37.5" x14ac:dyDescent="0.2">
      <c r="A236" s="4" t="s">
        <v>335</v>
      </c>
      <c r="B236" s="47">
        <v>110</v>
      </c>
      <c r="C236" s="5" t="s">
        <v>35</v>
      </c>
      <c r="D236" s="6" t="s">
        <v>16</v>
      </c>
      <c r="E236" s="5" t="s">
        <v>56</v>
      </c>
      <c r="F236" s="17" t="s">
        <v>58</v>
      </c>
      <c r="G236" s="17" t="s">
        <v>13</v>
      </c>
      <c r="H236" s="6" t="s">
        <v>519</v>
      </c>
      <c r="I236" s="7">
        <v>200</v>
      </c>
      <c r="J236" s="18">
        <v>15900</v>
      </c>
      <c r="K236" s="18">
        <v>0</v>
      </c>
      <c r="L236" s="367">
        <v>1900</v>
      </c>
      <c r="M236" s="367">
        <v>0</v>
      </c>
      <c r="N236" s="18">
        <f t="shared" si="100"/>
        <v>17800</v>
      </c>
      <c r="O236" s="18">
        <f t="shared" si="101"/>
        <v>0</v>
      </c>
      <c r="P236" s="18">
        <v>0</v>
      </c>
      <c r="Q236" s="18">
        <v>0</v>
      </c>
      <c r="R236" s="18">
        <v>0</v>
      </c>
      <c r="S236" s="18">
        <v>0</v>
      </c>
    </row>
    <row r="237" spans="1:19" ht="56.25" x14ac:dyDescent="0.2">
      <c r="A237" s="4" t="s">
        <v>602</v>
      </c>
      <c r="B237" s="47">
        <v>110</v>
      </c>
      <c r="C237" s="5" t="s">
        <v>35</v>
      </c>
      <c r="D237" s="6" t="s">
        <v>16</v>
      </c>
      <c r="E237" s="5" t="s">
        <v>56</v>
      </c>
      <c r="F237" s="17" t="s">
        <v>58</v>
      </c>
      <c r="G237" s="17" t="s">
        <v>13</v>
      </c>
      <c r="H237" s="6" t="s">
        <v>601</v>
      </c>
      <c r="I237" s="7"/>
      <c r="J237" s="18">
        <f t="shared" si="103"/>
        <v>10000</v>
      </c>
      <c r="K237" s="18">
        <f t="shared" si="103"/>
        <v>10000</v>
      </c>
      <c r="L237" s="367">
        <f t="shared" si="103"/>
        <v>0</v>
      </c>
      <c r="M237" s="367">
        <f t="shared" si="103"/>
        <v>0</v>
      </c>
      <c r="N237" s="18">
        <f t="shared" si="100"/>
        <v>10000</v>
      </c>
      <c r="O237" s="18">
        <f t="shared" si="101"/>
        <v>10000</v>
      </c>
      <c r="P237" s="18">
        <f t="shared" si="103"/>
        <v>0</v>
      </c>
      <c r="Q237" s="18">
        <f t="shared" si="103"/>
        <v>0</v>
      </c>
      <c r="R237" s="18">
        <f t="shared" si="103"/>
        <v>0</v>
      </c>
      <c r="S237" s="18">
        <f t="shared" si="103"/>
        <v>0</v>
      </c>
    </row>
    <row r="238" spans="1:19" ht="37.5" x14ac:dyDescent="0.2">
      <c r="A238" s="4" t="s">
        <v>335</v>
      </c>
      <c r="B238" s="47">
        <v>110</v>
      </c>
      <c r="C238" s="5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601</v>
      </c>
      <c r="I238" s="7">
        <v>200</v>
      </c>
      <c r="J238" s="18">
        <v>10000</v>
      </c>
      <c r="K238" s="18">
        <v>10000</v>
      </c>
      <c r="L238" s="367">
        <v>0</v>
      </c>
      <c r="M238" s="367">
        <v>0</v>
      </c>
      <c r="N238" s="18">
        <f t="shared" si="100"/>
        <v>10000</v>
      </c>
      <c r="O238" s="18">
        <f t="shared" si="101"/>
        <v>10000</v>
      </c>
      <c r="P238" s="18">
        <v>0</v>
      </c>
      <c r="Q238" s="18">
        <v>0</v>
      </c>
      <c r="R238" s="18">
        <v>0</v>
      </c>
      <c r="S238" s="18">
        <v>0</v>
      </c>
    </row>
    <row r="239" spans="1:19" ht="37.5" x14ac:dyDescent="0.2">
      <c r="A239" s="60" t="s">
        <v>72</v>
      </c>
      <c r="B239" s="97">
        <v>110</v>
      </c>
      <c r="C239" s="37" t="s">
        <v>35</v>
      </c>
      <c r="D239" s="39" t="s">
        <v>35</v>
      </c>
      <c r="E239" s="5"/>
      <c r="F239" s="17"/>
      <c r="G239" s="17"/>
      <c r="H239" s="6"/>
      <c r="I239" s="7"/>
      <c r="J239" s="43">
        <f t="shared" ref="J239:S243" si="104">J240</f>
        <v>5000</v>
      </c>
      <c r="K239" s="43">
        <f t="shared" si="104"/>
        <v>0</v>
      </c>
      <c r="L239" s="366">
        <f t="shared" si="104"/>
        <v>0</v>
      </c>
      <c r="M239" s="366">
        <f t="shared" si="104"/>
        <v>0</v>
      </c>
      <c r="N239" s="43">
        <f t="shared" si="100"/>
        <v>5000</v>
      </c>
      <c r="O239" s="43">
        <f t="shared" si="101"/>
        <v>0</v>
      </c>
      <c r="P239" s="43">
        <f t="shared" si="104"/>
        <v>5000</v>
      </c>
      <c r="Q239" s="43">
        <f t="shared" si="104"/>
        <v>0</v>
      </c>
      <c r="R239" s="43">
        <f t="shared" si="104"/>
        <v>4999.9999999999991</v>
      </c>
      <c r="S239" s="43">
        <f t="shared" si="104"/>
        <v>0</v>
      </c>
    </row>
    <row r="240" spans="1:19" s="34" customFormat="1" ht="37.5" x14ac:dyDescent="0.2">
      <c r="A240" s="35" t="s">
        <v>55</v>
      </c>
      <c r="B240" s="50">
        <v>110</v>
      </c>
      <c r="C240" s="51" t="s">
        <v>35</v>
      </c>
      <c r="D240" s="39" t="s">
        <v>35</v>
      </c>
      <c r="E240" s="37" t="s">
        <v>56</v>
      </c>
      <c r="F240" s="38" t="s">
        <v>51</v>
      </c>
      <c r="G240" s="38" t="s">
        <v>14</v>
      </c>
      <c r="H240" s="39" t="s">
        <v>74</v>
      </c>
      <c r="I240" s="7"/>
      <c r="J240" s="43">
        <f t="shared" si="104"/>
        <v>5000</v>
      </c>
      <c r="K240" s="43">
        <f t="shared" si="104"/>
        <v>0</v>
      </c>
      <c r="L240" s="366">
        <f t="shared" si="104"/>
        <v>0</v>
      </c>
      <c r="M240" s="366">
        <f t="shared" si="104"/>
        <v>0</v>
      </c>
      <c r="N240" s="43">
        <f t="shared" si="100"/>
        <v>5000</v>
      </c>
      <c r="O240" s="43">
        <f t="shared" si="101"/>
        <v>0</v>
      </c>
      <c r="P240" s="43">
        <f t="shared" si="104"/>
        <v>5000</v>
      </c>
      <c r="Q240" s="43">
        <f t="shared" si="104"/>
        <v>0</v>
      </c>
      <c r="R240" s="43">
        <f t="shared" si="104"/>
        <v>4999.9999999999991</v>
      </c>
      <c r="S240" s="43">
        <f t="shared" si="104"/>
        <v>0</v>
      </c>
    </row>
    <row r="241" spans="1:19" s="34" customFormat="1" x14ac:dyDescent="0.2">
      <c r="A241" s="35" t="s">
        <v>57</v>
      </c>
      <c r="B241" s="50">
        <v>110</v>
      </c>
      <c r="C241" s="51" t="s">
        <v>35</v>
      </c>
      <c r="D241" s="39" t="s">
        <v>35</v>
      </c>
      <c r="E241" s="37" t="s">
        <v>56</v>
      </c>
      <c r="F241" s="38" t="s">
        <v>58</v>
      </c>
      <c r="G241" s="38" t="s">
        <v>14</v>
      </c>
      <c r="H241" s="39" t="s">
        <v>74</v>
      </c>
      <c r="I241" s="7"/>
      <c r="J241" s="43">
        <f t="shared" si="104"/>
        <v>5000</v>
      </c>
      <c r="K241" s="43">
        <f t="shared" si="104"/>
        <v>0</v>
      </c>
      <c r="L241" s="366">
        <f t="shared" si="104"/>
        <v>0</v>
      </c>
      <c r="M241" s="366">
        <f t="shared" si="104"/>
        <v>0</v>
      </c>
      <c r="N241" s="43">
        <f t="shared" si="100"/>
        <v>5000</v>
      </c>
      <c r="O241" s="43">
        <f t="shared" si="101"/>
        <v>0</v>
      </c>
      <c r="P241" s="43">
        <f t="shared" si="104"/>
        <v>5000</v>
      </c>
      <c r="Q241" s="43">
        <f t="shared" si="104"/>
        <v>0</v>
      </c>
      <c r="R241" s="43">
        <f t="shared" si="104"/>
        <v>4999.9999999999991</v>
      </c>
      <c r="S241" s="43">
        <f t="shared" si="104"/>
        <v>0</v>
      </c>
    </row>
    <row r="242" spans="1:19" s="34" customFormat="1" x14ac:dyDescent="0.2">
      <c r="A242" s="35" t="s">
        <v>57</v>
      </c>
      <c r="B242" s="50">
        <v>110</v>
      </c>
      <c r="C242" s="51" t="s">
        <v>35</v>
      </c>
      <c r="D242" s="39" t="s">
        <v>35</v>
      </c>
      <c r="E242" s="37" t="s">
        <v>56</v>
      </c>
      <c r="F242" s="38" t="s">
        <v>58</v>
      </c>
      <c r="G242" s="38" t="s">
        <v>13</v>
      </c>
      <c r="H242" s="39" t="s">
        <v>74</v>
      </c>
      <c r="I242" s="40"/>
      <c r="J242" s="43">
        <f t="shared" si="104"/>
        <v>5000</v>
      </c>
      <c r="K242" s="43">
        <f t="shared" si="104"/>
        <v>0</v>
      </c>
      <c r="L242" s="366">
        <f t="shared" si="104"/>
        <v>0</v>
      </c>
      <c r="M242" s="366">
        <f t="shared" si="104"/>
        <v>0</v>
      </c>
      <c r="N242" s="43">
        <f t="shared" si="100"/>
        <v>5000</v>
      </c>
      <c r="O242" s="43">
        <f t="shared" si="101"/>
        <v>0</v>
      </c>
      <c r="P242" s="43">
        <f t="shared" si="104"/>
        <v>5000</v>
      </c>
      <c r="Q242" s="43">
        <f t="shared" si="104"/>
        <v>0</v>
      </c>
      <c r="R242" s="43">
        <f t="shared" si="104"/>
        <v>4999.9999999999991</v>
      </c>
      <c r="S242" s="43">
        <f t="shared" si="104"/>
        <v>0</v>
      </c>
    </row>
    <row r="243" spans="1:19" ht="37.5" x14ac:dyDescent="0.2">
      <c r="A243" s="52" t="s">
        <v>430</v>
      </c>
      <c r="B243" s="47">
        <v>110</v>
      </c>
      <c r="C243" s="5" t="s">
        <v>35</v>
      </c>
      <c r="D243" s="6" t="s">
        <v>35</v>
      </c>
      <c r="E243" s="5" t="s">
        <v>56</v>
      </c>
      <c r="F243" s="17" t="s">
        <v>58</v>
      </c>
      <c r="G243" s="17" t="s">
        <v>13</v>
      </c>
      <c r="H243" s="6" t="s">
        <v>79</v>
      </c>
      <c r="I243" s="54"/>
      <c r="J243" s="18">
        <f t="shared" si="104"/>
        <v>5000</v>
      </c>
      <c r="K243" s="18">
        <f t="shared" si="104"/>
        <v>0</v>
      </c>
      <c r="L243" s="367">
        <f t="shared" si="104"/>
        <v>0</v>
      </c>
      <c r="M243" s="367">
        <f t="shared" si="104"/>
        <v>0</v>
      </c>
      <c r="N243" s="18">
        <f t="shared" si="100"/>
        <v>5000</v>
      </c>
      <c r="O243" s="18">
        <f t="shared" si="101"/>
        <v>0</v>
      </c>
      <c r="P243" s="18">
        <f t="shared" si="104"/>
        <v>5000</v>
      </c>
      <c r="Q243" s="18">
        <f t="shared" si="104"/>
        <v>0</v>
      </c>
      <c r="R243" s="18">
        <f t="shared" si="104"/>
        <v>4999.9999999999991</v>
      </c>
      <c r="S243" s="18">
        <f t="shared" si="104"/>
        <v>0</v>
      </c>
    </row>
    <row r="244" spans="1:19" ht="37.5" x14ac:dyDescent="0.2">
      <c r="A244" s="4" t="s">
        <v>339</v>
      </c>
      <c r="B244" s="47">
        <v>110</v>
      </c>
      <c r="C244" s="5" t="s">
        <v>35</v>
      </c>
      <c r="D244" s="6" t="s">
        <v>35</v>
      </c>
      <c r="E244" s="5" t="s">
        <v>56</v>
      </c>
      <c r="F244" s="17" t="s">
        <v>58</v>
      </c>
      <c r="G244" s="17" t="s">
        <v>13</v>
      </c>
      <c r="H244" s="6" t="s">
        <v>79</v>
      </c>
      <c r="I244" s="7">
        <v>600</v>
      </c>
      <c r="J244" s="18">
        <v>5000</v>
      </c>
      <c r="K244" s="18">
        <v>0</v>
      </c>
      <c r="L244" s="367">
        <v>0</v>
      </c>
      <c r="M244" s="367">
        <v>0</v>
      </c>
      <c r="N244" s="18">
        <f t="shared" si="100"/>
        <v>5000</v>
      </c>
      <c r="O244" s="18">
        <f t="shared" si="101"/>
        <v>0</v>
      </c>
      <c r="P244" s="18">
        <f>8948.9-3948.9</f>
        <v>5000</v>
      </c>
      <c r="Q244" s="18">
        <v>0</v>
      </c>
      <c r="R244" s="18">
        <f>9306.8-4306.8</f>
        <v>4999.9999999999991</v>
      </c>
      <c r="S244" s="18">
        <v>0</v>
      </c>
    </row>
    <row r="245" spans="1:19" s="34" customFormat="1" x14ac:dyDescent="0.2">
      <c r="A245" s="60" t="s">
        <v>40</v>
      </c>
      <c r="B245" s="50">
        <v>110</v>
      </c>
      <c r="C245" s="51" t="s">
        <v>20</v>
      </c>
      <c r="D245" s="39" t="s">
        <v>14</v>
      </c>
      <c r="E245" s="37"/>
      <c r="F245" s="38"/>
      <c r="G245" s="38"/>
      <c r="H245" s="39"/>
      <c r="I245" s="55"/>
      <c r="J245" s="43">
        <f t="shared" ref="J245:S246" si="105">J246</f>
        <v>4290.6000000000004</v>
      </c>
      <c r="K245" s="43">
        <f t="shared" si="105"/>
        <v>314.2</v>
      </c>
      <c r="L245" s="366">
        <f t="shared" si="105"/>
        <v>150</v>
      </c>
      <c r="M245" s="366">
        <f t="shared" si="105"/>
        <v>0</v>
      </c>
      <c r="N245" s="43">
        <f t="shared" si="100"/>
        <v>4440.6000000000004</v>
      </c>
      <c r="O245" s="43">
        <f t="shared" si="101"/>
        <v>314.2</v>
      </c>
      <c r="P245" s="43">
        <f t="shared" si="105"/>
        <v>3988.7</v>
      </c>
      <c r="Q245" s="43">
        <f t="shared" si="105"/>
        <v>314.2</v>
      </c>
      <c r="R245" s="43">
        <f t="shared" si="105"/>
        <v>3913.6</v>
      </c>
      <c r="S245" s="43">
        <f t="shared" si="105"/>
        <v>314.2</v>
      </c>
    </row>
    <row r="246" spans="1:19" s="34" customFormat="1" x14ac:dyDescent="0.2">
      <c r="A246" s="60" t="s">
        <v>41</v>
      </c>
      <c r="B246" s="50">
        <v>110</v>
      </c>
      <c r="C246" s="51" t="s">
        <v>20</v>
      </c>
      <c r="D246" s="39" t="s">
        <v>20</v>
      </c>
      <c r="E246" s="37"/>
      <c r="F246" s="38"/>
      <c r="G246" s="38"/>
      <c r="H246" s="39"/>
      <c r="I246" s="55"/>
      <c r="J246" s="43">
        <f t="shared" si="105"/>
        <v>4290.6000000000004</v>
      </c>
      <c r="K246" s="43">
        <f t="shared" si="105"/>
        <v>314.2</v>
      </c>
      <c r="L246" s="366">
        <f t="shared" si="105"/>
        <v>150</v>
      </c>
      <c r="M246" s="366">
        <f t="shared" si="105"/>
        <v>0</v>
      </c>
      <c r="N246" s="43">
        <f t="shared" si="100"/>
        <v>4440.6000000000004</v>
      </c>
      <c r="O246" s="43">
        <f t="shared" si="101"/>
        <v>314.2</v>
      </c>
      <c r="P246" s="43">
        <f t="shared" si="105"/>
        <v>3988.7</v>
      </c>
      <c r="Q246" s="43">
        <f t="shared" si="105"/>
        <v>314.2</v>
      </c>
      <c r="R246" s="43">
        <f t="shared" si="105"/>
        <v>3913.6</v>
      </c>
      <c r="S246" s="43">
        <f t="shared" si="105"/>
        <v>314.2</v>
      </c>
    </row>
    <row r="247" spans="1:19" s="34" customFormat="1" ht="37.5" x14ac:dyDescent="0.2">
      <c r="A247" s="49" t="s">
        <v>423</v>
      </c>
      <c r="B247" s="56">
        <v>110</v>
      </c>
      <c r="C247" s="51" t="s">
        <v>20</v>
      </c>
      <c r="D247" s="39" t="s">
        <v>20</v>
      </c>
      <c r="E247" s="37" t="s">
        <v>26</v>
      </c>
      <c r="F247" s="38" t="s">
        <v>51</v>
      </c>
      <c r="G247" s="38" t="s">
        <v>14</v>
      </c>
      <c r="H247" s="39" t="s">
        <v>74</v>
      </c>
      <c r="I247" s="40"/>
      <c r="J247" s="68">
        <f t="shared" ref="J247:S247" si="106">J248+J260+J263</f>
        <v>4290.6000000000004</v>
      </c>
      <c r="K247" s="68">
        <f t="shared" si="106"/>
        <v>314.2</v>
      </c>
      <c r="L247" s="368">
        <f>L248+L260+L263</f>
        <v>150</v>
      </c>
      <c r="M247" s="368">
        <f>M248+M260+M263</f>
        <v>0</v>
      </c>
      <c r="N247" s="68">
        <f t="shared" si="100"/>
        <v>4440.6000000000004</v>
      </c>
      <c r="O247" s="68">
        <f t="shared" si="101"/>
        <v>314.2</v>
      </c>
      <c r="P247" s="68">
        <f t="shared" si="106"/>
        <v>3988.7</v>
      </c>
      <c r="Q247" s="68">
        <f t="shared" si="106"/>
        <v>314.2</v>
      </c>
      <c r="R247" s="68">
        <f t="shared" si="106"/>
        <v>3913.6</v>
      </c>
      <c r="S247" s="68">
        <f t="shared" si="106"/>
        <v>314.2</v>
      </c>
    </row>
    <row r="248" spans="1:19" s="34" customFormat="1" ht="56.25" x14ac:dyDescent="0.2">
      <c r="A248" s="49" t="s">
        <v>424</v>
      </c>
      <c r="B248" s="50">
        <v>110</v>
      </c>
      <c r="C248" s="51" t="s">
        <v>20</v>
      </c>
      <c r="D248" s="39" t="s">
        <v>20</v>
      </c>
      <c r="E248" s="37" t="s">
        <v>26</v>
      </c>
      <c r="F248" s="38" t="s">
        <v>51</v>
      </c>
      <c r="G248" s="38" t="s">
        <v>13</v>
      </c>
      <c r="H248" s="39" t="s">
        <v>74</v>
      </c>
      <c r="I248" s="53"/>
      <c r="J248" s="43">
        <f t="shared" ref="J248:S248" si="107">J249+J255+J251+J253+J258</f>
        <v>4010.6</v>
      </c>
      <c r="K248" s="43">
        <f t="shared" si="107"/>
        <v>314.2</v>
      </c>
      <c r="L248" s="366">
        <f>L249+L255+L251+L253+L258</f>
        <v>0</v>
      </c>
      <c r="M248" s="366">
        <f>M249+M255+M251+M253+M258</f>
        <v>0</v>
      </c>
      <c r="N248" s="43">
        <f t="shared" si="100"/>
        <v>4010.6</v>
      </c>
      <c r="O248" s="43">
        <f t="shared" si="101"/>
        <v>314.2</v>
      </c>
      <c r="P248" s="43">
        <f t="shared" si="107"/>
        <v>3780.7</v>
      </c>
      <c r="Q248" s="43">
        <f t="shared" si="107"/>
        <v>314.2</v>
      </c>
      <c r="R248" s="43">
        <f t="shared" si="107"/>
        <v>3705.6</v>
      </c>
      <c r="S248" s="43">
        <f t="shared" si="107"/>
        <v>314.2</v>
      </c>
    </row>
    <row r="249" spans="1:19" s="34" customFormat="1" ht="37.5" x14ac:dyDescent="0.2">
      <c r="A249" s="52" t="s">
        <v>430</v>
      </c>
      <c r="B249" s="47">
        <v>110</v>
      </c>
      <c r="C249" s="48" t="s">
        <v>20</v>
      </c>
      <c r="D249" s="6" t="s">
        <v>20</v>
      </c>
      <c r="E249" s="5" t="s">
        <v>26</v>
      </c>
      <c r="F249" s="17" t="s">
        <v>51</v>
      </c>
      <c r="G249" s="17" t="s">
        <v>13</v>
      </c>
      <c r="H249" s="6" t="s">
        <v>79</v>
      </c>
      <c r="I249" s="54"/>
      <c r="J249" s="18">
        <f t="shared" ref="J249:S249" si="108">J250</f>
        <v>2796.4</v>
      </c>
      <c r="K249" s="18">
        <f t="shared" si="108"/>
        <v>0</v>
      </c>
      <c r="L249" s="367">
        <f t="shared" si="108"/>
        <v>0</v>
      </c>
      <c r="M249" s="367">
        <f t="shared" si="108"/>
        <v>0</v>
      </c>
      <c r="N249" s="18">
        <f t="shared" si="100"/>
        <v>2796.4</v>
      </c>
      <c r="O249" s="18">
        <f t="shared" si="101"/>
        <v>0</v>
      </c>
      <c r="P249" s="18">
        <f t="shared" si="108"/>
        <v>2716.5</v>
      </c>
      <c r="Q249" s="18">
        <f t="shared" si="108"/>
        <v>0</v>
      </c>
      <c r="R249" s="18">
        <f t="shared" si="108"/>
        <v>2641.4</v>
      </c>
      <c r="S249" s="18">
        <f t="shared" si="108"/>
        <v>0</v>
      </c>
    </row>
    <row r="250" spans="1:19" s="34" customFormat="1" ht="37.5" x14ac:dyDescent="0.2">
      <c r="A250" s="4" t="s">
        <v>339</v>
      </c>
      <c r="B250" s="47">
        <v>110</v>
      </c>
      <c r="C250" s="48" t="s">
        <v>20</v>
      </c>
      <c r="D250" s="6" t="s">
        <v>20</v>
      </c>
      <c r="E250" s="5" t="s">
        <v>26</v>
      </c>
      <c r="F250" s="17" t="s">
        <v>51</v>
      </c>
      <c r="G250" s="17" t="s">
        <v>13</v>
      </c>
      <c r="H250" s="6" t="s">
        <v>79</v>
      </c>
      <c r="I250" s="7">
        <v>600</v>
      </c>
      <c r="J250" s="18">
        <v>2796.4</v>
      </c>
      <c r="K250" s="18">
        <v>0</v>
      </c>
      <c r="L250" s="367">
        <v>0</v>
      </c>
      <c r="M250" s="367">
        <v>0</v>
      </c>
      <c r="N250" s="18">
        <f t="shared" si="100"/>
        <v>2796.4</v>
      </c>
      <c r="O250" s="18">
        <f t="shared" si="101"/>
        <v>0</v>
      </c>
      <c r="P250" s="18">
        <v>2716.5</v>
      </c>
      <c r="Q250" s="18">
        <v>0</v>
      </c>
      <c r="R250" s="18">
        <v>2641.4</v>
      </c>
      <c r="S250" s="18">
        <v>0</v>
      </c>
    </row>
    <row r="251" spans="1:19" ht="56.25" x14ac:dyDescent="0.2">
      <c r="A251" s="52" t="s">
        <v>425</v>
      </c>
      <c r="B251" s="47">
        <v>110</v>
      </c>
      <c r="C251" s="48" t="s">
        <v>20</v>
      </c>
      <c r="D251" s="6" t="s">
        <v>20</v>
      </c>
      <c r="E251" s="5" t="s">
        <v>26</v>
      </c>
      <c r="F251" s="17" t="s">
        <v>51</v>
      </c>
      <c r="G251" s="17" t="s">
        <v>13</v>
      </c>
      <c r="H251" s="6" t="s">
        <v>95</v>
      </c>
      <c r="I251" s="54"/>
      <c r="J251" s="18">
        <f t="shared" ref="J251:S251" si="109">J252</f>
        <v>450</v>
      </c>
      <c r="K251" s="18">
        <f t="shared" si="109"/>
        <v>0</v>
      </c>
      <c r="L251" s="367">
        <f t="shared" si="109"/>
        <v>0</v>
      </c>
      <c r="M251" s="367">
        <f t="shared" si="109"/>
        <v>0</v>
      </c>
      <c r="N251" s="18">
        <f t="shared" si="100"/>
        <v>450</v>
      </c>
      <c r="O251" s="18">
        <f t="shared" si="101"/>
        <v>0</v>
      </c>
      <c r="P251" s="18">
        <f t="shared" si="109"/>
        <v>450</v>
      </c>
      <c r="Q251" s="18">
        <f t="shared" si="109"/>
        <v>0</v>
      </c>
      <c r="R251" s="18">
        <f t="shared" si="109"/>
        <v>450</v>
      </c>
      <c r="S251" s="18">
        <f t="shared" si="109"/>
        <v>0</v>
      </c>
    </row>
    <row r="252" spans="1:19" ht="37.5" x14ac:dyDescent="0.2">
      <c r="A252" s="4" t="s">
        <v>335</v>
      </c>
      <c r="B252" s="47">
        <v>110</v>
      </c>
      <c r="C252" s="48" t="s">
        <v>20</v>
      </c>
      <c r="D252" s="6" t="s">
        <v>20</v>
      </c>
      <c r="E252" s="5" t="s">
        <v>26</v>
      </c>
      <c r="F252" s="17" t="s">
        <v>51</v>
      </c>
      <c r="G252" s="17" t="s">
        <v>13</v>
      </c>
      <c r="H252" s="6" t="s">
        <v>95</v>
      </c>
      <c r="I252" s="7">
        <v>200</v>
      </c>
      <c r="J252" s="18">
        <v>450</v>
      </c>
      <c r="K252" s="18">
        <v>0</v>
      </c>
      <c r="L252" s="367">
        <v>0</v>
      </c>
      <c r="M252" s="367">
        <v>0</v>
      </c>
      <c r="N252" s="18">
        <f t="shared" si="100"/>
        <v>450</v>
      </c>
      <c r="O252" s="18">
        <f t="shared" si="101"/>
        <v>0</v>
      </c>
      <c r="P252" s="18">
        <v>450</v>
      </c>
      <c r="Q252" s="18">
        <v>0</v>
      </c>
      <c r="R252" s="18">
        <v>450</v>
      </c>
      <c r="S252" s="18">
        <v>0</v>
      </c>
    </row>
    <row r="253" spans="1:19" s="34" customFormat="1" ht="37.5" x14ac:dyDescent="0.2">
      <c r="A253" s="52" t="s">
        <v>427</v>
      </c>
      <c r="B253" s="47">
        <v>110</v>
      </c>
      <c r="C253" s="48" t="s">
        <v>20</v>
      </c>
      <c r="D253" s="6" t="s">
        <v>20</v>
      </c>
      <c r="E253" s="5" t="s">
        <v>26</v>
      </c>
      <c r="F253" s="17" t="s">
        <v>51</v>
      </c>
      <c r="G253" s="17" t="s">
        <v>13</v>
      </c>
      <c r="H253" s="6" t="s">
        <v>429</v>
      </c>
      <c r="I253" s="54"/>
      <c r="J253" s="18">
        <f t="shared" ref="J253:S253" si="110">J254</f>
        <v>122.70000000000002</v>
      </c>
      <c r="K253" s="18">
        <f t="shared" si="110"/>
        <v>0</v>
      </c>
      <c r="L253" s="367">
        <f t="shared" si="110"/>
        <v>0</v>
      </c>
      <c r="M253" s="367">
        <f t="shared" si="110"/>
        <v>0</v>
      </c>
      <c r="N253" s="18">
        <f t="shared" si="100"/>
        <v>122.70000000000002</v>
      </c>
      <c r="O253" s="18">
        <f t="shared" si="101"/>
        <v>0</v>
      </c>
      <c r="P253" s="18">
        <f t="shared" si="110"/>
        <v>122.70000000000002</v>
      </c>
      <c r="Q253" s="18">
        <f t="shared" si="110"/>
        <v>0</v>
      </c>
      <c r="R253" s="18">
        <f t="shared" si="110"/>
        <v>122.70000000000002</v>
      </c>
      <c r="S253" s="18">
        <f t="shared" si="110"/>
        <v>0</v>
      </c>
    </row>
    <row r="254" spans="1:19" s="34" customFormat="1" ht="37.5" x14ac:dyDescent="0.2">
      <c r="A254" s="4" t="s">
        <v>339</v>
      </c>
      <c r="B254" s="47">
        <v>110</v>
      </c>
      <c r="C254" s="48" t="s">
        <v>20</v>
      </c>
      <c r="D254" s="6" t="s">
        <v>20</v>
      </c>
      <c r="E254" s="5" t="s">
        <v>26</v>
      </c>
      <c r="F254" s="17" t="s">
        <v>51</v>
      </c>
      <c r="G254" s="17" t="s">
        <v>13</v>
      </c>
      <c r="H254" s="6" t="s">
        <v>429</v>
      </c>
      <c r="I254" s="7">
        <v>600</v>
      </c>
      <c r="J254" s="18">
        <v>122.70000000000002</v>
      </c>
      <c r="K254" s="18">
        <v>0</v>
      </c>
      <c r="L254" s="367">
        <v>0</v>
      </c>
      <c r="M254" s="367">
        <v>0</v>
      </c>
      <c r="N254" s="18">
        <f t="shared" si="100"/>
        <v>122.70000000000002</v>
      </c>
      <c r="O254" s="18">
        <f t="shared" si="101"/>
        <v>0</v>
      </c>
      <c r="P254" s="18">
        <f>137.8-15.1</f>
        <v>122.70000000000002</v>
      </c>
      <c r="Q254" s="18">
        <v>0</v>
      </c>
      <c r="R254" s="18">
        <f>137.8-15.1</f>
        <v>122.70000000000002</v>
      </c>
      <c r="S254" s="18">
        <v>0</v>
      </c>
    </row>
    <row r="255" spans="1:19" ht="56.25" x14ac:dyDescent="0.2">
      <c r="A255" s="52" t="s">
        <v>428</v>
      </c>
      <c r="B255" s="47">
        <v>110</v>
      </c>
      <c r="C255" s="48" t="s">
        <v>20</v>
      </c>
      <c r="D255" s="6" t="s">
        <v>20</v>
      </c>
      <c r="E255" s="5" t="s">
        <v>26</v>
      </c>
      <c r="F255" s="17" t="s">
        <v>51</v>
      </c>
      <c r="G255" s="17" t="s">
        <v>13</v>
      </c>
      <c r="H255" s="6" t="s">
        <v>93</v>
      </c>
      <c r="I255" s="54"/>
      <c r="J255" s="18">
        <f>J256+J257</f>
        <v>300</v>
      </c>
      <c r="K255" s="18">
        <f t="shared" ref="K255:S255" si="111">K256+K257</f>
        <v>0</v>
      </c>
      <c r="L255" s="367">
        <f t="shared" si="111"/>
        <v>0</v>
      </c>
      <c r="M255" s="367">
        <f t="shared" si="111"/>
        <v>0</v>
      </c>
      <c r="N255" s="18">
        <f t="shared" si="111"/>
        <v>300</v>
      </c>
      <c r="O255" s="18">
        <f t="shared" si="111"/>
        <v>0</v>
      </c>
      <c r="P255" s="18">
        <f t="shared" si="111"/>
        <v>150</v>
      </c>
      <c r="Q255" s="18">
        <f t="shared" si="111"/>
        <v>0</v>
      </c>
      <c r="R255" s="18">
        <f t="shared" si="111"/>
        <v>150</v>
      </c>
      <c r="S255" s="18">
        <f t="shared" si="111"/>
        <v>0</v>
      </c>
    </row>
    <row r="256" spans="1:19" ht="37.5" x14ac:dyDescent="0.2">
      <c r="A256" s="4" t="s">
        <v>335</v>
      </c>
      <c r="B256" s="47">
        <v>110</v>
      </c>
      <c r="C256" s="48" t="s">
        <v>20</v>
      </c>
      <c r="D256" s="6" t="s">
        <v>20</v>
      </c>
      <c r="E256" s="5" t="s">
        <v>26</v>
      </c>
      <c r="F256" s="17" t="s">
        <v>51</v>
      </c>
      <c r="G256" s="17" t="s">
        <v>13</v>
      </c>
      <c r="H256" s="6" t="s">
        <v>93</v>
      </c>
      <c r="I256" s="7">
        <v>200</v>
      </c>
      <c r="J256" s="18">
        <v>150</v>
      </c>
      <c r="K256" s="18">
        <v>0</v>
      </c>
      <c r="L256" s="367">
        <v>0</v>
      </c>
      <c r="M256" s="367">
        <v>0</v>
      </c>
      <c r="N256" s="18">
        <f t="shared" si="100"/>
        <v>150</v>
      </c>
      <c r="O256" s="18">
        <f t="shared" si="101"/>
        <v>0</v>
      </c>
      <c r="P256" s="18">
        <v>150</v>
      </c>
      <c r="Q256" s="18">
        <v>0</v>
      </c>
      <c r="R256" s="18">
        <v>150</v>
      </c>
      <c r="S256" s="18">
        <v>0</v>
      </c>
    </row>
    <row r="257" spans="1:19" s="34" customFormat="1" ht="37.5" x14ac:dyDescent="0.2">
      <c r="A257" s="4" t="s">
        <v>339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51</v>
      </c>
      <c r="G257" s="17" t="s">
        <v>13</v>
      </c>
      <c r="H257" s="6" t="s">
        <v>93</v>
      </c>
      <c r="I257" s="7">
        <v>600</v>
      </c>
      <c r="J257" s="18">
        <v>150</v>
      </c>
      <c r="K257" s="18">
        <v>0</v>
      </c>
      <c r="L257" s="367">
        <v>0</v>
      </c>
      <c r="M257" s="367">
        <v>0</v>
      </c>
      <c r="N257" s="18">
        <f>J257+L257</f>
        <v>150</v>
      </c>
      <c r="O257" s="18">
        <f>K257+M257</f>
        <v>0</v>
      </c>
      <c r="P257" s="18">
        <v>0</v>
      </c>
      <c r="Q257" s="18">
        <v>0</v>
      </c>
      <c r="R257" s="18">
        <v>0</v>
      </c>
      <c r="S257" s="18">
        <v>0</v>
      </c>
    </row>
    <row r="258" spans="1:19" s="34" customFormat="1" ht="93.75" x14ac:dyDescent="0.2">
      <c r="A258" s="52" t="s">
        <v>514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51</v>
      </c>
      <c r="G258" s="17" t="s">
        <v>13</v>
      </c>
      <c r="H258" s="6" t="s">
        <v>515</v>
      </c>
      <c r="I258" s="54"/>
      <c r="J258" s="18">
        <f t="shared" ref="J258:S258" si="112">J259</f>
        <v>341.5</v>
      </c>
      <c r="K258" s="18">
        <f t="shared" si="112"/>
        <v>314.2</v>
      </c>
      <c r="L258" s="367">
        <f t="shared" si="112"/>
        <v>0</v>
      </c>
      <c r="M258" s="367">
        <f t="shared" si="112"/>
        <v>0</v>
      </c>
      <c r="N258" s="18">
        <f t="shared" si="100"/>
        <v>341.5</v>
      </c>
      <c r="O258" s="18">
        <f t="shared" si="101"/>
        <v>314.2</v>
      </c>
      <c r="P258" s="18">
        <f t="shared" si="112"/>
        <v>341.5</v>
      </c>
      <c r="Q258" s="18">
        <f t="shared" si="112"/>
        <v>314.2</v>
      </c>
      <c r="R258" s="18">
        <f t="shared" si="112"/>
        <v>341.5</v>
      </c>
      <c r="S258" s="18">
        <f t="shared" si="112"/>
        <v>314.2</v>
      </c>
    </row>
    <row r="259" spans="1:19" s="34" customFormat="1" ht="37.5" x14ac:dyDescent="0.2">
      <c r="A259" s="4" t="s">
        <v>339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51</v>
      </c>
      <c r="G259" s="17" t="s">
        <v>13</v>
      </c>
      <c r="H259" s="6" t="s">
        <v>515</v>
      </c>
      <c r="I259" s="7">
        <v>600</v>
      </c>
      <c r="J259" s="18">
        <v>341.5</v>
      </c>
      <c r="K259" s="18">
        <v>314.2</v>
      </c>
      <c r="L259" s="367">
        <v>0</v>
      </c>
      <c r="M259" s="367">
        <v>0</v>
      </c>
      <c r="N259" s="18">
        <f t="shared" si="100"/>
        <v>341.5</v>
      </c>
      <c r="O259" s="18">
        <f t="shared" si="101"/>
        <v>314.2</v>
      </c>
      <c r="P259" s="18">
        <f>12.2+15.1+Q259</f>
        <v>341.5</v>
      </c>
      <c r="Q259" s="18">
        <v>314.2</v>
      </c>
      <c r="R259" s="18">
        <f>12.2+15.1+S259</f>
        <v>341.5</v>
      </c>
      <c r="S259" s="18">
        <v>314.2</v>
      </c>
    </row>
    <row r="260" spans="1:19" s="34" customFormat="1" ht="37.5" x14ac:dyDescent="0.2">
      <c r="A260" s="49" t="s">
        <v>426</v>
      </c>
      <c r="B260" s="50">
        <v>110</v>
      </c>
      <c r="C260" s="51" t="s">
        <v>20</v>
      </c>
      <c r="D260" s="39" t="s">
        <v>20</v>
      </c>
      <c r="E260" s="37" t="s">
        <v>26</v>
      </c>
      <c r="F260" s="38" t="s">
        <v>51</v>
      </c>
      <c r="G260" s="38" t="s">
        <v>38</v>
      </c>
      <c r="H260" s="39" t="s">
        <v>74</v>
      </c>
      <c r="I260" s="40"/>
      <c r="J260" s="43">
        <f t="shared" ref="J260:S261" si="113">J261</f>
        <v>220</v>
      </c>
      <c r="K260" s="43">
        <f t="shared" si="113"/>
        <v>0</v>
      </c>
      <c r="L260" s="366">
        <f t="shared" si="113"/>
        <v>0</v>
      </c>
      <c r="M260" s="366">
        <f t="shared" si="113"/>
        <v>0</v>
      </c>
      <c r="N260" s="43">
        <f t="shared" si="100"/>
        <v>220</v>
      </c>
      <c r="O260" s="43">
        <f t="shared" si="101"/>
        <v>0</v>
      </c>
      <c r="P260" s="43">
        <f t="shared" si="113"/>
        <v>148</v>
      </c>
      <c r="Q260" s="43">
        <f t="shared" si="113"/>
        <v>0</v>
      </c>
      <c r="R260" s="43">
        <f t="shared" si="113"/>
        <v>148</v>
      </c>
      <c r="S260" s="43">
        <f t="shared" si="113"/>
        <v>0</v>
      </c>
    </row>
    <row r="261" spans="1:19" ht="37.5" x14ac:dyDescent="0.2">
      <c r="A261" s="52" t="s">
        <v>177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51</v>
      </c>
      <c r="G261" s="17" t="s">
        <v>38</v>
      </c>
      <c r="H261" s="6" t="s">
        <v>96</v>
      </c>
      <c r="I261" s="54"/>
      <c r="J261" s="18">
        <f t="shared" si="113"/>
        <v>220</v>
      </c>
      <c r="K261" s="18">
        <f t="shared" si="113"/>
        <v>0</v>
      </c>
      <c r="L261" s="367">
        <f t="shared" si="113"/>
        <v>0</v>
      </c>
      <c r="M261" s="367">
        <f t="shared" si="113"/>
        <v>0</v>
      </c>
      <c r="N261" s="18">
        <f t="shared" si="100"/>
        <v>220</v>
      </c>
      <c r="O261" s="18">
        <f t="shared" si="101"/>
        <v>0</v>
      </c>
      <c r="P261" s="18">
        <f t="shared" si="113"/>
        <v>148</v>
      </c>
      <c r="Q261" s="18">
        <f t="shared" si="113"/>
        <v>0</v>
      </c>
      <c r="R261" s="18">
        <f t="shared" si="113"/>
        <v>148</v>
      </c>
      <c r="S261" s="18">
        <f t="shared" si="113"/>
        <v>0</v>
      </c>
    </row>
    <row r="262" spans="1:19" s="34" customFormat="1" ht="37.5" x14ac:dyDescent="0.2">
      <c r="A262" s="4" t="s">
        <v>339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38</v>
      </c>
      <c r="H262" s="6" t="s">
        <v>96</v>
      </c>
      <c r="I262" s="7">
        <v>600</v>
      </c>
      <c r="J262" s="18">
        <v>220</v>
      </c>
      <c r="K262" s="18">
        <v>0</v>
      </c>
      <c r="L262" s="367">
        <v>0</v>
      </c>
      <c r="M262" s="367">
        <v>0</v>
      </c>
      <c r="N262" s="18">
        <f t="shared" si="100"/>
        <v>220</v>
      </c>
      <c r="O262" s="18">
        <f t="shared" si="101"/>
        <v>0</v>
      </c>
      <c r="P262" s="18">
        <v>148</v>
      </c>
      <c r="Q262" s="18">
        <v>0</v>
      </c>
      <c r="R262" s="18">
        <v>148</v>
      </c>
      <c r="S262" s="18">
        <v>0</v>
      </c>
    </row>
    <row r="263" spans="1:19" s="34" customFormat="1" ht="75" x14ac:dyDescent="0.2">
      <c r="A263" s="49" t="s">
        <v>97</v>
      </c>
      <c r="B263" s="50">
        <v>110</v>
      </c>
      <c r="C263" s="51" t="s">
        <v>20</v>
      </c>
      <c r="D263" s="39" t="s">
        <v>20</v>
      </c>
      <c r="E263" s="37" t="s">
        <v>26</v>
      </c>
      <c r="F263" s="38" t="s">
        <v>51</v>
      </c>
      <c r="G263" s="38" t="s">
        <v>16</v>
      </c>
      <c r="H263" s="39" t="s">
        <v>74</v>
      </c>
      <c r="I263" s="53"/>
      <c r="J263" s="43">
        <f t="shared" ref="J263:S263" si="114">J264</f>
        <v>60</v>
      </c>
      <c r="K263" s="43">
        <f t="shared" si="114"/>
        <v>0</v>
      </c>
      <c r="L263" s="366">
        <f t="shared" si="114"/>
        <v>150</v>
      </c>
      <c r="M263" s="366">
        <f t="shared" si="114"/>
        <v>0</v>
      </c>
      <c r="N263" s="43">
        <f t="shared" si="100"/>
        <v>210</v>
      </c>
      <c r="O263" s="43">
        <f t="shared" si="101"/>
        <v>0</v>
      </c>
      <c r="P263" s="43">
        <f t="shared" si="114"/>
        <v>60</v>
      </c>
      <c r="Q263" s="43">
        <f t="shared" si="114"/>
        <v>0</v>
      </c>
      <c r="R263" s="43">
        <f t="shared" si="114"/>
        <v>60</v>
      </c>
      <c r="S263" s="43">
        <f t="shared" si="114"/>
        <v>0</v>
      </c>
    </row>
    <row r="264" spans="1:19" ht="56.25" x14ac:dyDescent="0.2">
      <c r="A264" s="52" t="s">
        <v>452</v>
      </c>
      <c r="B264" s="47">
        <v>110</v>
      </c>
      <c r="C264" s="48" t="s">
        <v>20</v>
      </c>
      <c r="D264" s="6" t="s">
        <v>20</v>
      </c>
      <c r="E264" s="5" t="s">
        <v>26</v>
      </c>
      <c r="F264" s="17" t="s">
        <v>51</v>
      </c>
      <c r="G264" s="17" t="s">
        <v>16</v>
      </c>
      <c r="H264" s="6" t="s">
        <v>98</v>
      </c>
      <c r="I264" s="54"/>
      <c r="J264" s="18">
        <f>J265+J266</f>
        <v>60</v>
      </c>
      <c r="K264" s="18">
        <f t="shared" ref="K264:S264" si="115">K265+K266</f>
        <v>0</v>
      </c>
      <c r="L264" s="18">
        <f t="shared" si="115"/>
        <v>150</v>
      </c>
      <c r="M264" s="18">
        <f t="shared" si="115"/>
        <v>0</v>
      </c>
      <c r="N264" s="18">
        <f t="shared" si="115"/>
        <v>210</v>
      </c>
      <c r="O264" s="18">
        <f t="shared" si="115"/>
        <v>0</v>
      </c>
      <c r="P264" s="18">
        <f t="shared" si="115"/>
        <v>60</v>
      </c>
      <c r="Q264" s="18">
        <f t="shared" si="115"/>
        <v>0</v>
      </c>
      <c r="R264" s="18">
        <f t="shared" si="115"/>
        <v>60</v>
      </c>
      <c r="S264" s="18">
        <f t="shared" si="115"/>
        <v>0</v>
      </c>
    </row>
    <row r="265" spans="1:19" ht="37.5" x14ac:dyDescent="0.2">
      <c r="A265" s="4" t="s">
        <v>335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16</v>
      </c>
      <c r="H265" s="6" t="s">
        <v>98</v>
      </c>
      <c r="I265" s="7">
        <v>200</v>
      </c>
      <c r="J265" s="18">
        <v>60</v>
      </c>
      <c r="K265" s="18">
        <v>0</v>
      </c>
      <c r="L265" s="367">
        <v>0</v>
      </c>
      <c r="M265" s="367">
        <v>0</v>
      </c>
      <c r="N265" s="18">
        <f t="shared" si="100"/>
        <v>60</v>
      </c>
      <c r="O265" s="18">
        <f t="shared" si="101"/>
        <v>0</v>
      </c>
      <c r="P265" s="18">
        <v>60</v>
      </c>
      <c r="Q265" s="18">
        <v>0</v>
      </c>
      <c r="R265" s="18">
        <v>60</v>
      </c>
      <c r="S265" s="18">
        <v>0</v>
      </c>
    </row>
    <row r="266" spans="1:19" ht="37.5" x14ac:dyDescent="0.2">
      <c r="A266" s="4" t="s">
        <v>339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16</v>
      </c>
      <c r="H266" s="6" t="s">
        <v>98</v>
      </c>
      <c r="I266" s="7">
        <v>600</v>
      </c>
      <c r="J266" s="18">
        <v>0</v>
      </c>
      <c r="K266" s="18">
        <v>0</v>
      </c>
      <c r="L266" s="367">
        <v>150</v>
      </c>
      <c r="M266" s="367">
        <v>0</v>
      </c>
      <c r="N266" s="18">
        <f>J266+L266</f>
        <v>150</v>
      </c>
      <c r="O266" s="18">
        <f>K266+M266</f>
        <v>0</v>
      </c>
      <c r="P266" s="18">
        <v>0</v>
      </c>
      <c r="Q266" s="18">
        <v>0</v>
      </c>
      <c r="R266" s="18">
        <v>0</v>
      </c>
      <c r="S266" s="18">
        <v>0</v>
      </c>
    </row>
    <row r="267" spans="1:19" s="34" customFormat="1" x14ac:dyDescent="0.2">
      <c r="A267" s="35" t="s">
        <v>42</v>
      </c>
      <c r="B267" s="55">
        <v>110</v>
      </c>
      <c r="C267" s="51" t="s">
        <v>30</v>
      </c>
      <c r="D267" s="39" t="s">
        <v>14</v>
      </c>
      <c r="E267" s="37"/>
      <c r="F267" s="38"/>
      <c r="G267" s="38"/>
      <c r="H267" s="39"/>
      <c r="I267" s="55"/>
      <c r="J267" s="43">
        <f t="shared" ref="J267:S267" si="116">J268</f>
        <v>98740.9</v>
      </c>
      <c r="K267" s="43">
        <f t="shared" si="116"/>
        <v>43730.400000000001</v>
      </c>
      <c r="L267" s="366">
        <f t="shared" si="116"/>
        <v>6437.6</v>
      </c>
      <c r="M267" s="366">
        <f t="shared" si="116"/>
        <v>0</v>
      </c>
      <c r="N267" s="43">
        <f t="shared" si="100"/>
        <v>105178.5</v>
      </c>
      <c r="O267" s="43">
        <f t="shared" si="101"/>
        <v>43730.400000000001</v>
      </c>
      <c r="P267" s="43">
        <f t="shared" si="116"/>
        <v>50536.100000000006</v>
      </c>
      <c r="Q267" s="43">
        <f t="shared" si="116"/>
        <v>0</v>
      </c>
      <c r="R267" s="43">
        <f t="shared" si="116"/>
        <v>52676.800000000003</v>
      </c>
      <c r="S267" s="43">
        <f t="shared" si="116"/>
        <v>0</v>
      </c>
    </row>
    <row r="268" spans="1:19" s="34" customFormat="1" x14ac:dyDescent="0.2">
      <c r="A268" s="35" t="s">
        <v>43</v>
      </c>
      <c r="B268" s="55">
        <v>110</v>
      </c>
      <c r="C268" s="51" t="s">
        <v>30</v>
      </c>
      <c r="D268" s="39" t="s">
        <v>13</v>
      </c>
      <c r="E268" s="37"/>
      <c r="F268" s="38"/>
      <c r="G268" s="38"/>
      <c r="H268" s="39"/>
      <c r="I268" s="55"/>
      <c r="J268" s="43">
        <f>J269+J274</f>
        <v>98740.9</v>
      </c>
      <c r="K268" s="43">
        <f t="shared" ref="K268:S268" si="117">K269+K274</f>
        <v>43730.400000000001</v>
      </c>
      <c r="L268" s="366">
        <f t="shared" si="117"/>
        <v>6437.6</v>
      </c>
      <c r="M268" s="366">
        <f t="shared" si="117"/>
        <v>0</v>
      </c>
      <c r="N268" s="43">
        <f t="shared" si="100"/>
        <v>105178.5</v>
      </c>
      <c r="O268" s="43">
        <f t="shared" si="101"/>
        <v>43730.400000000001</v>
      </c>
      <c r="P268" s="43">
        <f t="shared" si="117"/>
        <v>50536.100000000006</v>
      </c>
      <c r="Q268" s="43">
        <f t="shared" si="117"/>
        <v>0</v>
      </c>
      <c r="R268" s="43">
        <f t="shared" si="117"/>
        <v>52676.800000000003</v>
      </c>
      <c r="S268" s="43">
        <f t="shared" si="117"/>
        <v>0</v>
      </c>
    </row>
    <row r="269" spans="1:19" s="34" customFormat="1" ht="93.75" x14ac:dyDescent="0.2">
      <c r="A269" s="244" t="s">
        <v>412</v>
      </c>
      <c r="B269" s="36">
        <v>110</v>
      </c>
      <c r="C269" s="41" t="s">
        <v>30</v>
      </c>
      <c r="D269" s="42" t="s">
        <v>13</v>
      </c>
      <c r="E269" s="37" t="s">
        <v>13</v>
      </c>
      <c r="F269" s="38" t="s">
        <v>51</v>
      </c>
      <c r="G269" s="38" t="s">
        <v>14</v>
      </c>
      <c r="H269" s="39" t="s">
        <v>74</v>
      </c>
      <c r="I269" s="40"/>
      <c r="J269" s="43">
        <f t="shared" ref="J269:S272" si="118">J270</f>
        <v>26161.600000000002</v>
      </c>
      <c r="K269" s="43">
        <f t="shared" si="118"/>
        <v>24068.7</v>
      </c>
      <c r="L269" s="366">
        <f t="shared" si="118"/>
        <v>0</v>
      </c>
      <c r="M269" s="366">
        <f t="shared" si="118"/>
        <v>0</v>
      </c>
      <c r="N269" s="43">
        <f t="shared" si="100"/>
        <v>26161.600000000002</v>
      </c>
      <c r="O269" s="43">
        <f t="shared" si="101"/>
        <v>24068.7</v>
      </c>
      <c r="P269" s="43">
        <f t="shared" si="118"/>
        <v>0</v>
      </c>
      <c r="Q269" s="43">
        <f t="shared" si="118"/>
        <v>0</v>
      </c>
      <c r="R269" s="43">
        <f t="shared" si="118"/>
        <v>0</v>
      </c>
      <c r="S269" s="43">
        <f t="shared" si="118"/>
        <v>0</v>
      </c>
    </row>
    <row r="270" spans="1:19" s="34" customFormat="1" ht="56.25" x14ac:dyDescent="0.2">
      <c r="A270" s="35" t="s">
        <v>169</v>
      </c>
      <c r="B270" s="36">
        <v>110</v>
      </c>
      <c r="C270" s="41" t="s">
        <v>30</v>
      </c>
      <c r="D270" s="42" t="s">
        <v>13</v>
      </c>
      <c r="E270" s="37" t="s">
        <v>13</v>
      </c>
      <c r="F270" s="38" t="s">
        <v>9</v>
      </c>
      <c r="G270" s="38" t="s">
        <v>14</v>
      </c>
      <c r="H270" s="39" t="s">
        <v>74</v>
      </c>
      <c r="I270" s="40"/>
      <c r="J270" s="43">
        <f t="shared" si="118"/>
        <v>26161.600000000002</v>
      </c>
      <c r="K270" s="43">
        <f t="shared" si="118"/>
        <v>24068.7</v>
      </c>
      <c r="L270" s="366">
        <f t="shared" si="118"/>
        <v>0</v>
      </c>
      <c r="M270" s="366">
        <f t="shared" si="118"/>
        <v>0</v>
      </c>
      <c r="N270" s="43">
        <f t="shared" si="100"/>
        <v>26161.600000000002</v>
      </c>
      <c r="O270" s="43">
        <f t="shared" si="101"/>
        <v>24068.7</v>
      </c>
      <c r="P270" s="43">
        <f t="shared" si="118"/>
        <v>0</v>
      </c>
      <c r="Q270" s="43">
        <f t="shared" si="118"/>
        <v>0</v>
      </c>
      <c r="R270" s="43">
        <f t="shared" si="118"/>
        <v>0</v>
      </c>
      <c r="S270" s="43">
        <f t="shared" si="118"/>
        <v>0</v>
      </c>
    </row>
    <row r="271" spans="1:19" s="34" customFormat="1" ht="75" x14ac:dyDescent="0.2">
      <c r="A271" s="35" t="s">
        <v>388</v>
      </c>
      <c r="B271" s="36">
        <v>110</v>
      </c>
      <c r="C271" s="41" t="s">
        <v>30</v>
      </c>
      <c r="D271" s="42" t="s">
        <v>13</v>
      </c>
      <c r="E271" s="37" t="s">
        <v>13</v>
      </c>
      <c r="F271" s="38" t="s">
        <v>9</v>
      </c>
      <c r="G271" s="38" t="s">
        <v>13</v>
      </c>
      <c r="H271" s="39" t="s">
        <v>74</v>
      </c>
      <c r="I271" s="40"/>
      <c r="J271" s="43">
        <f t="shared" si="118"/>
        <v>26161.600000000002</v>
      </c>
      <c r="K271" s="43">
        <f t="shared" si="118"/>
        <v>24068.7</v>
      </c>
      <c r="L271" s="366">
        <f t="shared" si="118"/>
        <v>0</v>
      </c>
      <c r="M271" s="366">
        <f t="shared" si="118"/>
        <v>0</v>
      </c>
      <c r="N271" s="43">
        <f t="shared" si="100"/>
        <v>26161.600000000002</v>
      </c>
      <c r="O271" s="43">
        <f t="shared" si="101"/>
        <v>24068.7</v>
      </c>
      <c r="P271" s="43">
        <f t="shared" si="118"/>
        <v>0</v>
      </c>
      <c r="Q271" s="43">
        <f t="shared" si="118"/>
        <v>0</v>
      </c>
      <c r="R271" s="43">
        <f t="shared" si="118"/>
        <v>0</v>
      </c>
      <c r="S271" s="43">
        <f t="shared" si="118"/>
        <v>0</v>
      </c>
    </row>
    <row r="272" spans="1:19" s="34" customFormat="1" ht="56.25" x14ac:dyDescent="0.2">
      <c r="A272" s="52" t="s">
        <v>670</v>
      </c>
      <c r="B272" s="8">
        <v>110</v>
      </c>
      <c r="C272" s="5" t="s">
        <v>30</v>
      </c>
      <c r="D272" s="45" t="s">
        <v>13</v>
      </c>
      <c r="E272" s="5" t="s">
        <v>13</v>
      </c>
      <c r="F272" s="17" t="s">
        <v>9</v>
      </c>
      <c r="G272" s="17" t="s">
        <v>13</v>
      </c>
      <c r="H272" s="6" t="s">
        <v>671</v>
      </c>
      <c r="I272" s="44"/>
      <c r="J272" s="18">
        <f t="shared" si="118"/>
        <v>26161.600000000002</v>
      </c>
      <c r="K272" s="18">
        <f t="shared" si="118"/>
        <v>24068.7</v>
      </c>
      <c r="L272" s="367">
        <f t="shared" si="118"/>
        <v>0</v>
      </c>
      <c r="M272" s="367">
        <f t="shared" si="118"/>
        <v>0</v>
      </c>
      <c r="N272" s="18">
        <f t="shared" si="100"/>
        <v>26161.600000000002</v>
      </c>
      <c r="O272" s="18">
        <f t="shared" si="101"/>
        <v>24068.7</v>
      </c>
      <c r="P272" s="18">
        <f t="shared" si="118"/>
        <v>0</v>
      </c>
      <c r="Q272" s="18">
        <f t="shared" si="118"/>
        <v>0</v>
      </c>
      <c r="R272" s="18">
        <f t="shared" si="118"/>
        <v>0</v>
      </c>
      <c r="S272" s="18">
        <f t="shared" si="118"/>
        <v>0</v>
      </c>
    </row>
    <row r="273" spans="1:19" s="34" customFormat="1" ht="37.5" x14ac:dyDescent="0.2">
      <c r="A273" s="4" t="s">
        <v>339</v>
      </c>
      <c r="B273" s="8">
        <v>110</v>
      </c>
      <c r="C273" s="46" t="s">
        <v>30</v>
      </c>
      <c r="D273" s="6" t="s">
        <v>13</v>
      </c>
      <c r="E273" s="5" t="s">
        <v>13</v>
      </c>
      <c r="F273" s="17" t="s">
        <v>9</v>
      </c>
      <c r="G273" s="17" t="s">
        <v>13</v>
      </c>
      <c r="H273" s="6" t="s">
        <v>671</v>
      </c>
      <c r="I273" s="7">
        <v>600</v>
      </c>
      <c r="J273" s="18">
        <v>26161.600000000002</v>
      </c>
      <c r="K273" s="18">
        <v>24068.7</v>
      </c>
      <c r="L273" s="367">
        <v>0</v>
      </c>
      <c r="M273" s="367">
        <v>0</v>
      </c>
      <c r="N273" s="18">
        <f t="shared" si="100"/>
        <v>26161.600000000002</v>
      </c>
      <c r="O273" s="18">
        <f t="shared" si="101"/>
        <v>24068.7</v>
      </c>
      <c r="P273" s="18">
        <v>0</v>
      </c>
      <c r="Q273" s="18">
        <v>0</v>
      </c>
      <c r="R273" s="18">
        <v>0</v>
      </c>
      <c r="S273" s="18">
        <v>0</v>
      </c>
    </row>
    <row r="274" spans="1:19" ht="37.5" x14ac:dyDescent="0.2">
      <c r="A274" s="49" t="s">
        <v>172</v>
      </c>
      <c r="B274" s="55">
        <v>110</v>
      </c>
      <c r="C274" s="51" t="s">
        <v>30</v>
      </c>
      <c r="D274" s="39" t="s">
        <v>13</v>
      </c>
      <c r="E274" s="37" t="s">
        <v>17</v>
      </c>
      <c r="F274" s="38" t="s">
        <v>51</v>
      </c>
      <c r="G274" s="38" t="s">
        <v>14</v>
      </c>
      <c r="H274" s="39" t="s">
        <v>74</v>
      </c>
      <c r="I274" s="54"/>
      <c r="J274" s="43">
        <f t="shared" ref="J274:S274" si="119">J275+J282+J292</f>
        <v>72579.299999999988</v>
      </c>
      <c r="K274" s="43">
        <f t="shared" si="119"/>
        <v>19661.7</v>
      </c>
      <c r="L274" s="366">
        <f>L275+L282+L292</f>
        <v>6437.6</v>
      </c>
      <c r="M274" s="366">
        <f>M275+M282+M292</f>
        <v>0</v>
      </c>
      <c r="N274" s="43">
        <f t="shared" si="100"/>
        <v>79016.899999999994</v>
      </c>
      <c r="O274" s="43">
        <f t="shared" si="101"/>
        <v>19661.7</v>
      </c>
      <c r="P274" s="43">
        <f t="shared" si="119"/>
        <v>50536.100000000006</v>
      </c>
      <c r="Q274" s="43">
        <f t="shared" si="119"/>
        <v>0</v>
      </c>
      <c r="R274" s="43">
        <f t="shared" si="119"/>
        <v>52676.800000000003</v>
      </c>
      <c r="S274" s="43">
        <f t="shared" si="119"/>
        <v>0</v>
      </c>
    </row>
    <row r="275" spans="1:19" ht="75" x14ac:dyDescent="0.2">
      <c r="A275" s="49" t="s">
        <v>418</v>
      </c>
      <c r="B275" s="55">
        <v>110</v>
      </c>
      <c r="C275" s="51" t="s">
        <v>30</v>
      </c>
      <c r="D275" s="39" t="s">
        <v>13</v>
      </c>
      <c r="E275" s="37" t="s">
        <v>17</v>
      </c>
      <c r="F275" s="38" t="s">
        <v>51</v>
      </c>
      <c r="G275" s="38" t="s">
        <v>13</v>
      </c>
      <c r="H275" s="39" t="s">
        <v>74</v>
      </c>
      <c r="I275" s="54"/>
      <c r="J275" s="43">
        <f>J276+J278+J280</f>
        <v>6135.9</v>
      </c>
      <c r="K275" s="43">
        <f t="shared" ref="K275:S275" si="120">K276+K278+K280</f>
        <v>2031.5</v>
      </c>
      <c r="L275" s="366">
        <f t="shared" si="120"/>
        <v>5737.6</v>
      </c>
      <c r="M275" s="366">
        <f t="shared" si="120"/>
        <v>0</v>
      </c>
      <c r="N275" s="43">
        <f t="shared" si="120"/>
        <v>11873.499999999998</v>
      </c>
      <c r="O275" s="43">
        <f t="shared" si="120"/>
        <v>2031.5</v>
      </c>
      <c r="P275" s="43">
        <f t="shared" si="120"/>
        <v>0</v>
      </c>
      <c r="Q275" s="43">
        <f t="shared" si="120"/>
        <v>0</v>
      </c>
      <c r="R275" s="43">
        <f t="shared" si="120"/>
        <v>0</v>
      </c>
      <c r="S275" s="43">
        <f t="shared" si="120"/>
        <v>0</v>
      </c>
    </row>
    <row r="276" spans="1:19" s="34" customFormat="1" ht="37.5" x14ac:dyDescent="0.2">
      <c r="A276" s="384" t="s">
        <v>735</v>
      </c>
      <c r="B276" s="385" t="s">
        <v>73</v>
      </c>
      <c r="C276" s="386" t="s">
        <v>30</v>
      </c>
      <c r="D276" s="387" t="s">
        <v>13</v>
      </c>
      <c r="E276" s="388" t="s">
        <v>17</v>
      </c>
      <c r="F276" s="389" t="s">
        <v>51</v>
      </c>
      <c r="G276" s="389" t="s">
        <v>13</v>
      </c>
      <c r="H276" s="387" t="s">
        <v>734</v>
      </c>
      <c r="I276" s="390"/>
      <c r="J276" s="393">
        <f t="shared" ref="J276:S278" si="121">J277</f>
        <v>0</v>
      </c>
      <c r="K276" s="393">
        <f t="shared" si="121"/>
        <v>0</v>
      </c>
      <c r="L276" s="394">
        <f t="shared" si="121"/>
        <v>3626.2</v>
      </c>
      <c r="M276" s="394">
        <f t="shared" si="121"/>
        <v>0</v>
      </c>
      <c r="N276" s="393">
        <f>J276+L276</f>
        <v>3626.2</v>
      </c>
      <c r="O276" s="393">
        <f>K276+M276</f>
        <v>0</v>
      </c>
      <c r="P276" s="393">
        <f t="shared" si="121"/>
        <v>0</v>
      </c>
      <c r="Q276" s="393">
        <f t="shared" si="121"/>
        <v>0</v>
      </c>
      <c r="R276" s="393">
        <f t="shared" si="121"/>
        <v>0</v>
      </c>
      <c r="S276" s="393">
        <f t="shared" si="121"/>
        <v>0</v>
      </c>
    </row>
    <row r="277" spans="1:19" s="34" customFormat="1" ht="37.5" x14ac:dyDescent="0.2">
      <c r="A277" s="391" t="s">
        <v>339</v>
      </c>
      <c r="B277" s="385" t="s">
        <v>73</v>
      </c>
      <c r="C277" s="386" t="s">
        <v>30</v>
      </c>
      <c r="D277" s="387" t="s">
        <v>13</v>
      </c>
      <c r="E277" s="388" t="s">
        <v>17</v>
      </c>
      <c r="F277" s="389" t="s">
        <v>51</v>
      </c>
      <c r="G277" s="389" t="s">
        <v>13</v>
      </c>
      <c r="H277" s="387" t="s">
        <v>734</v>
      </c>
      <c r="I277" s="392">
        <v>600</v>
      </c>
      <c r="J277" s="393">
        <v>0</v>
      </c>
      <c r="K277" s="393">
        <v>0</v>
      </c>
      <c r="L277" s="394">
        <f>508.2+176+2942</f>
        <v>3626.2</v>
      </c>
      <c r="M277" s="394">
        <v>0</v>
      </c>
      <c r="N277" s="393">
        <f>J277+L277</f>
        <v>3626.2</v>
      </c>
      <c r="O277" s="393">
        <f>K277+M277</f>
        <v>0</v>
      </c>
      <c r="P277" s="393">
        <v>0</v>
      </c>
      <c r="Q277" s="393">
        <v>0</v>
      </c>
      <c r="R277" s="393">
        <v>0</v>
      </c>
      <c r="S277" s="393">
        <v>0</v>
      </c>
    </row>
    <row r="278" spans="1:19" s="34" customFormat="1" ht="37.5" x14ac:dyDescent="0.2">
      <c r="A278" s="52" t="s">
        <v>500</v>
      </c>
      <c r="B278" s="47" t="s">
        <v>73</v>
      </c>
      <c r="C278" s="48" t="s">
        <v>30</v>
      </c>
      <c r="D278" s="6" t="s">
        <v>13</v>
      </c>
      <c r="E278" s="5" t="s">
        <v>17</v>
      </c>
      <c r="F278" s="17" t="s">
        <v>51</v>
      </c>
      <c r="G278" s="17" t="s">
        <v>13</v>
      </c>
      <c r="H278" s="6" t="s">
        <v>499</v>
      </c>
      <c r="I278" s="54"/>
      <c r="J278" s="18">
        <f t="shared" si="121"/>
        <v>3997.5</v>
      </c>
      <c r="K278" s="18">
        <f t="shared" si="121"/>
        <v>0</v>
      </c>
      <c r="L278" s="367">
        <f t="shared" si="121"/>
        <v>2111.4</v>
      </c>
      <c r="M278" s="367">
        <f t="shared" si="121"/>
        <v>0</v>
      </c>
      <c r="N278" s="18">
        <f t="shared" si="100"/>
        <v>6108.9</v>
      </c>
      <c r="O278" s="18">
        <f t="shared" si="101"/>
        <v>0</v>
      </c>
      <c r="P278" s="18">
        <f t="shared" si="121"/>
        <v>0</v>
      </c>
      <c r="Q278" s="18">
        <f t="shared" si="121"/>
        <v>0</v>
      </c>
      <c r="R278" s="18">
        <f t="shared" si="121"/>
        <v>0</v>
      </c>
      <c r="S278" s="18">
        <f t="shared" si="121"/>
        <v>0</v>
      </c>
    </row>
    <row r="279" spans="1:19" s="34" customFormat="1" ht="37.5" x14ac:dyDescent="0.2">
      <c r="A279" s="4" t="s">
        <v>339</v>
      </c>
      <c r="B279" s="47" t="s">
        <v>73</v>
      </c>
      <c r="C279" s="48" t="s">
        <v>30</v>
      </c>
      <c r="D279" s="6" t="s">
        <v>13</v>
      </c>
      <c r="E279" s="5" t="s">
        <v>17</v>
      </c>
      <c r="F279" s="17" t="s">
        <v>51</v>
      </c>
      <c r="G279" s="17" t="s">
        <v>13</v>
      </c>
      <c r="H279" s="6" t="s">
        <v>499</v>
      </c>
      <c r="I279" s="7">
        <v>600</v>
      </c>
      <c r="J279" s="18">
        <v>3997.5</v>
      </c>
      <c r="K279" s="18">
        <v>0</v>
      </c>
      <c r="L279" s="367">
        <f>2111.4</f>
        <v>2111.4</v>
      </c>
      <c r="M279" s="367">
        <v>0</v>
      </c>
      <c r="N279" s="18">
        <f t="shared" si="100"/>
        <v>6108.9</v>
      </c>
      <c r="O279" s="18">
        <f t="shared" si="101"/>
        <v>0</v>
      </c>
      <c r="P279" s="18">
        <v>0</v>
      </c>
      <c r="Q279" s="18">
        <v>0</v>
      </c>
      <c r="R279" s="18">
        <v>0</v>
      </c>
      <c r="S279" s="18">
        <v>0</v>
      </c>
    </row>
    <row r="280" spans="1:19" s="34" customFormat="1" ht="37.5" x14ac:dyDescent="0.2">
      <c r="A280" s="52" t="s">
        <v>420</v>
      </c>
      <c r="B280" s="47" t="s">
        <v>73</v>
      </c>
      <c r="C280" s="48" t="s">
        <v>30</v>
      </c>
      <c r="D280" s="6" t="s">
        <v>13</v>
      </c>
      <c r="E280" s="5" t="s">
        <v>17</v>
      </c>
      <c r="F280" s="17" t="s">
        <v>51</v>
      </c>
      <c r="G280" s="17" t="s">
        <v>13</v>
      </c>
      <c r="H280" s="6" t="s">
        <v>421</v>
      </c>
      <c r="I280" s="54"/>
      <c r="J280" s="18">
        <f t="shared" ref="J280:S280" si="122">J281</f>
        <v>2138.4</v>
      </c>
      <c r="K280" s="18">
        <f t="shared" si="122"/>
        <v>2031.5</v>
      </c>
      <c r="L280" s="367">
        <f t="shared" si="122"/>
        <v>0</v>
      </c>
      <c r="M280" s="367">
        <f t="shared" si="122"/>
        <v>0</v>
      </c>
      <c r="N280" s="18">
        <f t="shared" si="100"/>
        <v>2138.4</v>
      </c>
      <c r="O280" s="18">
        <f t="shared" si="101"/>
        <v>2031.5</v>
      </c>
      <c r="P280" s="18">
        <f t="shared" si="122"/>
        <v>0</v>
      </c>
      <c r="Q280" s="18">
        <f t="shared" si="122"/>
        <v>0</v>
      </c>
      <c r="R280" s="18">
        <f t="shared" si="122"/>
        <v>0</v>
      </c>
      <c r="S280" s="18">
        <f t="shared" si="122"/>
        <v>0</v>
      </c>
    </row>
    <row r="281" spans="1:19" s="34" customFormat="1" ht="37.5" x14ac:dyDescent="0.2">
      <c r="A281" s="4" t="s">
        <v>339</v>
      </c>
      <c r="B281" s="47" t="s">
        <v>73</v>
      </c>
      <c r="C281" s="48" t="s">
        <v>30</v>
      </c>
      <c r="D281" s="6" t="s">
        <v>13</v>
      </c>
      <c r="E281" s="5" t="s">
        <v>17</v>
      </c>
      <c r="F281" s="17" t="s">
        <v>51</v>
      </c>
      <c r="G281" s="17" t="s">
        <v>13</v>
      </c>
      <c r="H281" s="6" t="s">
        <v>421</v>
      </c>
      <c r="I281" s="7">
        <v>600</v>
      </c>
      <c r="J281" s="18">
        <v>2138.4</v>
      </c>
      <c r="K281" s="18">
        <v>2031.5</v>
      </c>
      <c r="L281" s="367">
        <v>0</v>
      </c>
      <c r="M281" s="367">
        <v>0</v>
      </c>
      <c r="N281" s="18">
        <f t="shared" si="100"/>
        <v>2138.4</v>
      </c>
      <c r="O281" s="18">
        <f t="shared" si="101"/>
        <v>2031.5</v>
      </c>
      <c r="P281" s="18">
        <v>0</v>
      </c>
      <c r="Q281" s="18">
        <v>0</v>
      </c>
      <c r="R281" s="18">
        <v>0</v>
      </c>
      <c r="S281" s="18">
        <v>0</v>
      </c>
    </row>
    <row r="282" spans="1:19" s="34" customFormat="1" ht="56.25" x14ac:dyDescent="0.2">
      <c r="A282" s="49" t="s">
        <v>419</v>
      </c>
      <c r="B282" s="55">
        <v>110</v>
      </c>
      <c r="C282" s="51" t="s">
        <v>30</v>
      </c>
      <c r="D282" s="39" t="s">
        <v>13</v>
      </c>
      <c r="E282" s="37" t="s">
        <v>17</v>
      </c>
      <c r="F282" s="38" t="s">
        <v>51</v>
      </c>
      <c r="G282" s="38" t="s">
        <v>38</v>
      </c>
      <c r="H282" s="39" t="s">
        <v>74</v>
      </c>
      <c r="I282" s="53"/>
      <c r="J282" s="43">
        <f t="shared" ref="J282:S282" si="123">J283+J286+J288+J290</f>
        <v>3074.7</v>
      </c>
      <c r="K282" s="43">
        <f t="shared" si="123"/>
        <v>2274.6999999999998</v>
      </c>
      <c r="L282" s="366">
        <f>L283+L286+L288+L290</f>
        <v>700</v>
      </c>
      <c r="M282" s="366">
        <f>M283+M286+M288+M290</f>
        <v>0</v>
      </c>
      <c r="N282" s="43">
        <f t="shared" si="100"/>
        <v>3774.7</v>
      </c>
      <c r="O282" s="43">
        <f t="shared" si="101"/>
        <v>2274.6999999999998</v>
      </c>
      <c r="P282" s="43">
        <f t="shared" si="123"/>
        <v>800</v>
      </c>
      <c r="Q282" s="43">
        <f t="shared" si="123"/>
        <v>0</v>
      </c>
      <c r="R282" s="43">
        <f t="shared" si="123"/>
        <v>800</v>
      </c>
      <c r="S282" s="43">
        <f t="shared" si="123"/>
        <v>0</v>
      </c>
    </row>
    <row r="283" spans="1:19" ht="37.5" x14ac:dyDescent="0.2">
      <c r="A283" s="2" t="s">
        <v>149</v>
      </c>
      <c r="B283" s="44">
        <v>110</v>
      </c>
      <c r="C283" s="48" t="s">
        <v>30</v>
      </c>
      <c r="D283" s="6" t="s">
        <v>13</v>
      </c>
      <c r="E283" s="5" t="s">
        <v>17</v>
      </c>
      <c r="F283" s="17" t="s">
        <v>51</v>
      </c>
      <c r="G283" s="17" t="s">
        <v>38</v>
      </c>
      <c r="H283" s="6" t="s">
        <v>391</v>
      </c>
      <c r="I283" s="54"/>
      <c r="J283" s="18">
        <f t="shared" ref="J283:S283" si="124">J284+J285</f>
        <v>800</v>
      </c>
      <c r="K283" s="18">
        <f t="shared" si="124"/>
        <v>0</v>
      </c>
      <c r="L283" s="367">
        <f>L284+L285</f>
        <v>700</v>
      </c>
      <c r="M283" s="367">
        <f>M284+M285</f>
        <v>0</v>
      </c>
      <c r="N283" s="18">
        <f t="shared" si="100"/>
        <v>1500</v>
      </c>
      <c r="O283" s="18">
        <f t="shared" si="101"/>
        <v>0</v>
      </c>
      <c r="P283" s="18">
        <f t="shared" si="124"/>
        <v>800</v>
      </c>
      <c r="Q283" s="18">
        <f t="shared" si="124"/>
        <v>0</v>
      </c>
      <c r="R283" s="18">
        <f t="shared" si="124"/>
        <v>800</v>
      </c>
      <c r="S283" s="18">
        <f t="shared" si="124"/>
        <v>0</v>
      </c>
    </row>
    <row r="284" spans="1:19" ht="37.5" x14ac:dyDescent="0.2">
      <c r="A284" s="4" t="s">
        <v>335</v>
      </c>
      <c r="B284" s="44">
        <v>110</v>
      </c>
      <c r="C284" s="48" t="s">
        <v>30</v>
      </c>
      <c r="D284" s="6" t="s">
        <v>13</v>
      </c>
      <c r="E284" s="5" t="s">
        <v>17</v>
      </c>
      <c r="F284" s="17" t="s">
        <v>51</v>
      </c>
      <c r="G284" s="17" t="s">
        <v>38</v>
      </c>
      <c r="H284" s="6" t="s">
        <v>391</v>
      </c>
      <c r="I284" s="7">
        <v>200</v>
      </c>
      <c r="J284" s="18">
        <v>300</v>
      </c>
      <c r="K284" s="18">
        <v>0</v>
      </c>
      <c r="L284" s="367">
        <v>0</v>
      </c>
      <c r="M284" s="367">
        <v>0</v>
      </c>
      <c r="N284" s="18">
        <f t="shared" si="100"/>
        <v>300</v>
      </c>
      <c r="O284" s="18">
        <f t="shared" si="101"/>
        <v>0</v>
      </c>
      <c r="P284" s="18">
        <v>300</v>
      </c>
      <c r="Q284" s="18">
        <v>0</v>
      </c>
      <c r="R284" s="18">
        <v>300</v>
      </c>
      <c r="S284" s="18">
        <v>0</v>
      </c>
    </row>
    <row r="285" spans="1:19" ht="37.5" x14ac:dyDescent="0.2">
      <c r="A285" s="4" t="s">
        <v>339</v>
      </c>
      <c r="B285" s="44">
        <v>110</v>
      </c>
      <c r="C285" s="48" t="s">
        <v>30</v>
      </c>
      <c r="D285" s="6" t="s">
        <v>13</v>
      </c>
      <c r="E285" s="5" t="s">
        <v>17</v>
      </c>
      <c r="F285" s="17" t="s">
        <v>51</v>
      </c>
      <c r="G285" s="17" t="s">
        <v>38</v>
      </c>
      <c r="H285" s="6" t="s">
        <v>391</v>
      </c>
      <c r="I285" s="7">
        <v>600</v>
      </c>
      <c r="J285" s="18">
        <v>500</v>
      </c>
      <c r="K285" s="18">
        <v>0</v>
      </c>
      <c r="L285" s="367">
        <v>700</v>
      </c>
      <c r="M285" s="367">
        <v>0</v>
      </c>
      <c r="N285" s="18">
        <f t="shared" si="100"/>
        <v>1200</v>
      </c>
      <c r="O285" s="18">
        <f t="shared" si="101"/>
        <v>0</v>
      </c>
      <c r="P285" s="18">
        <v>500</v>
      </c>
      <c r="Q285" s="18">
        <v>0</v>
      </c>
      <c r="R285" s="18">
        <v>500</v>
      </c>
      <c r="S285" s="18">
        <v>0</v>
      </c>
    </row>
    <row r="286" spans="1:19" s="34" customFormat="1" ht="37.5" x14ac:dyDescent="0.2">
      <c r="A286" s="52" t="s">
        <v>591</v>
      </c>
      <c r="B286" s="47" t="s">
        <v>73</v>
      </c>
      <c r="C286" s="48" t="s">
        <v>30</v>
      </c>
      <c r="D286" s="6" t="s">
        <v>13</v>
      </c>
      <c r="E286" s="5" t="s">
        <v>17</v>
      </c>
      <c r="F286" s="17" t="s">
        <v>51</v>
      </c>
      <c r="G286" s="17" t="s">
        <v>38</v>
      </c>
      <c r="H286" s="6" t="s">
        <v>592</v>
      </c>
      <c r="I286" s="54"/>
      <c r="J286" s="18">
        <f t="shared" ref="J286:S286" si="125">J287</f>
        <v>1250</v>
      </c>
      <c r="K286" s="18">
        <f t="shared" si="125"/>
        <v>1250</v>
      </c>
      <c r="L286" s="367">
        <f t="shared" si="125"/>
        <v>0</v>
      </c>
      <c r="M286" s="367">
        <f t="shared" si="125"/>
        <v>0</v>
      </c>
      <c r="N286" s="18">
        <f t="shared" si="100"/>
        <v>1250</v>
      </c>
      <c r="O286" s="18">
        <f t="shared" si="101"/>
        <v>1250</v>
      </c>
      <c r="P286" s="18">
        <f t="shared" si="125"/>
        <v>0</v>
      </c>
      <c r="Q286" s="18">
        <f t="shared" si="125"/>
        <v>0</v>
      </c>
      <c r="R286" s="18">
        <f t="shared" si="125"/>
        <v>0</v>
      </c>
      <c r="S286" s="18">
        <f t="shared" si="125"/>
        <v>0</v>
      </c>
    </row>
    <row r="287" spans="1:19" s="34" customFormat="1" ht="37.5" x14ac:dyDescent="0.2">
      <c r="A287" s="4" t="s">
        <v>339</v>
      </c>
      <c r="B287" s="47" t="s">
        <v>73</v>
      </c>
      <c r="C287" s="48" t="s">
        <v>30</v>
      </c>
      <c r="D287" s="6" t="s">
        <v>13</v>
      </c>
      <c r="E287" s="5" t="s">
        <v>17</v>
      </c>
      <c r="F287" s="17" t="s">
        <v>51</v>
      </c>
      <c r="G287" s="17" t="s">
        <v>38</v>
      </c>
      <c r="H287" s="6" t="s">
        <v>592</v>
      </c>
      <c r="I287" s="7">
        <v>600</v>
      </c>
      <c r="J287" s="18">
        <v>1250</v>
      </c>
      <c r="K287" s="18">
        <v>1250</v>
      </c>
      <c r="L287" s="367">
        <v>0</v>
      </c>
      <c r="M287" s="367">
        <v>0</v>
      </c>
      <c r="N287" s="18">
        <f t="shared" si="100"/>
        <v>1250</v>
      </c>
      <c r="O287" s="18">
        <f t="shared" si="101"/>
        <v>1250</v>
      </c>
      <c r="P287" s="18">
        <v>0</v>
      </c>
      <c r="Q287" s="18">
        <v>0</v>
      </c>
      <c r="R287" s="18">
        <v>0</v>
      </c>
      <c r="S287" s="18">
        <v>0</v>
      </c>
    </row>
    <row r="288" spans="1:19" s="34" customFormat="1" ht="37.5" x14ac:dyDescent="0.2">
      <c r="A288" s="52" t="s">
        <v>593</v>
      </c>
      <c r="B288" s="47" t="s">
        <v>73</v>
      </c>
      <c r="C288" s="48" t="s">
        <v>30</v>
      </c>
      <c r="D288" s="6" t="s">
        <v>13</v>
      </c>
      <c r="E288" s="5" t="s">
        <v>17</v>
      </c>
      <c r="F288" s="17" t="s">
        <v>51</v>
      </c>
      <c r="G288" s="17" t="s">
        <v>38</v>
      </c>
      <c r="H288" s="6" t="s">
        <v>594</v>
      </c>
      <c r="I288" s="54"/>
      <c r="J288" s="18">
        <f t="shared" ref="J288:S288" si="126">J289</f>
        <v>784.7</v>
      </c>
      <c r="K288" s="18">
        <f t="shared" si="126"/>
        <v>784.7</v>
      </c>
      <c r="L288" s="367">
        <f t="shared" si="126"/>
        <v>0</v>
      </c>
      <c r="M288" s="367">
        <f t="shared" si="126"/>
        <v>0</v>
      </c>
      <c r="N288" s="18">
        <f t="shared" si="100"/>
        <v>784.7</v>
      </c>
      <c r="O288" s="18">
        <f t="shared" si="101"/>
        <v>784.7</v>
      </c>
      <c r="P288" s="18">
        <f t="shared" si="126"/>
        <v>0</v>
      </c>
      <c r="Q288" s="18">
        <f t="shared" si="126"/>
        <v>0</v>
      </c>
      <c r="R288" s="18">
        <f t="shared" si="126"/>
        <v>0</v>
      </c>
      <c r="S288" s="18">
        <f t="shared" si="126"/>
        <v>0</v>
      </c>
    </row>
    <row r="289" spans="1:19" s="34" customFormat="1" ht="37.5" x14ac:dyDescent="0.2">
      <c r="A289" s="4" t="s">
        <v>339</v>
      </c>
      <c r="B289" s="47" t="s">
        <v>73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38</v>
      </c>
      <c r="H289" s="6" t="s">
        <v>594</v>
      </c>
      <c r="I289" s="7">
        <v>600</v>
      </c>
      <c r="J289" s="18">
        <v>784.7</v>
      </c>
      <c r="K289" s="18">
        <v>784.7</v>
      </c>
      <c r="L289" s="367">
        <v>0</v>
      </c>
      <c r="M289" s="367">
        <v>0</v>
      </c>
      <c r="N289" s="18">
        <f t="shared" si="100"/>
        <v>784.7</v>
      </c>
      <c r="O289" s="18">
        <f t="shared" si="101"/>
        <v>784.7</v>
      </c>
      <c r="P289" s="18">
        <v>0</v>
      </c>
      <c r="Q289" s="54">
        <v>0</v>
      </c>
      <c r="R289" s="54">
        <v>0</v>
      </c>
      <c r="S289" s="54">
        <v>0</v>
      </c>
    </row>
    <row r="290" spans="1:19" s="34" customFormat="1" ht="93.75" x14ac:dyDescent="0.2">
      <c r="A290" s="52" t="s">
        <v>595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38</v>
      </c>
      <c r="H290" s="6" t="s">
        <v>596</v>
      </c>
      <c r="I290" s="54"/>
      <c r="J290" s="18">
        <f t="shared" ref="J290:S290" si="127">J291</f>
        <v>240</v>
      </c>
      <c r="K290" s="18">
        <f t="shared" si="127"/>
        <v>240</v>
      </c>
      <c r="L290" s="367">
        <f t="shared" si="127"/>
        <v>0</v>
      </c>
      <c r="M290" s="367">
        <f t="shared" si="127"/>
        <v>0</v>
      </c>
      <c r="N290" s="18">
        <f t="shared" si="100"/>
        <v>240</v>
      </c>
      <c r="O290" s="18">
        <f t="shared" si="101"/>
        <v>240</v>
      </c>
      <c r="P290" s="18">
        <f t="shared" si="127"/>
        <v>0</v>
      </c>
      <c r="Q290" s="18">
        <f t="shared" si="127"/>
        <v>0</v>
      </c>
      <c r="R290" s="18">
        <f t="shared" si="127"/>
        <v>0</v>
      </c>
      <c r="S290" s="18">
        <f t="shared" si="127"/>
        <v>0</v>
      </c>
    </row>
    <row r="291" spans="1:19" s="34" customFormat="1" ht="37.5" x14ac:dyDescent="0.2">
      <c r="A291" s="4" t="s">
        <v>339</v>
      </c>
      <c r="B291" s="47" t="s">
        <v>73</v>
      </c>
      <c r="C291" s="48" t="s">
        <v>30</v>
      </c>
      <c r="D291" s="6" t="s">
        <v>13</v>
      </c>
      <c r="E291" s="5" t="s">
        <v>17</v>
      </c>
      <c r="F291" s="17" t="s">
        <v>51</v>
      </c>
      <c r="G291" s="17" t="s">
        <v>38</v>
      </c>
      <c r="H291" s="6" t="s">
        <v>596</v>
      </c>
      <c r="I291" s="7">
        <v>600</v>
      </c>
      <c r="J291" s="18">
        <v>240</v>
      </c>
      <c r="K291" s="18">
        <v>240</v>
      </c>
      <c r="L291" s="367">
        <v>0</v>
      </c>
      <c r="M291" s="367">
        <v>0</v>
      </c>
      <c r="N291" s="18">
        <f t="shared" si="100"/>
        <v>240</v>
      </c>
      <c r="O291" s="18">
        <f t="shared" si="101"/>
        <v>240</v>
      </c>
      <c r="P291" s="18">
        <v>0</v>
      </c>
      <c r="Q291" s="54">
        <v>0</v>
      </c>
      <c r="R291" s="54">
        <v>0</v>
      </c>
      <c r="S291" s="54">
        <v>0</v>
      </c>
    </row>
    <row r="292" spans="1:19" s="34" customFormat="1" ht="56.25" x14ac:dyDescent="0.2">
      <c r="A292" s="49" t="s">
        <v>417</v>
      </c>
      <c r="B292" s="55">
        <v>110</v>
      </c>
      <c r="C292" s="51" t="s">
        <v>30</v>
      </c>
      <c r="D292" s="39" t="s">
        <v>13</v>
      </c>
      <c r="E292" s="37" t="s">
        <v>17</v>
      </c>
      <c r="F292" s="38" t="s">
        <v>51</v>
      </c>
      <c r="G292" s="38" t="s">
        <v>16</v>
      </c>
      <c r="H292" s="39" t="s">
        <v>74</v>
      </c>
      <c r="I292" s="53"/>
      <c r="J292" s="43">
        <f t="shared" ref="J292:S292" si="128">J293+J295</f>
        <v>63368.7</v>
      </c>
      <c r="K292" s="43">
        <f t="shared" si="128"/>
        <v>15355.5</v>
      </c>
      <c r="L292" s="366">
        <f>L293+L295</f>
        <v>0</v>
      </c>
      <c r="M292" s="366">
        <f>M293+M295</f>
        <v>0</v>
      </c>
      <c r="N292" s="43">
        <f t="shared" si="100"/>
        <v>63368.7</v>
      </c>
      <c r="O292" s="43">
        <f t="shared" si="101"/>
        <v>15355.5</v>
      </c>
      <c r="P292" s="43">
        <f t="shared" si="128"/>
        <v>49736.100000000006</v>
      </c>
      <c r="Q292" s="43">
        <f t="shared" si="128"/>
        <v>0</v>
      </c>
      <c r="R292" s="43">
        <f t="shared" si="128"/>
        <v>51876.800000000003</v>
      </c>
      <c r="S292" s="43">
        <f t="shared" si="128"/>
        <v>0</v>
      </c>
    </row>
    <row r="293" spans="1:19" ht="37.5" x14ac:dyDescent="0.2">
      <c r="A293" s="52" t="s">
        <v>430</v>
      </c>
      <c r="B293" s="44">
        <v>110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16</v>
      </c>
      <c r="H293" s="6" t="s">
        <v>79</v>
      </c>
      <c r="I293" s="54"/>
      <c r="J293" s="18">
        <f t="shared" ref="J293:S293" si="129">J294</f>
        <v>33006.699999999997</v>
      </c>
      <c r="K293" s="18">
        <f t="shared" si="129"/>
        <v>0</v>
      </c>
      <c r="L293" s="367">
        <f t="shared" si="129"/>
        <v>0</v>
      </c>
      <c r="M293" s="367">
        <f t="shared" si="129"/>
        <v>0</v>
      </c>
      <c r="N293" s="18">
        <f t="shared" si="100"/>
        <v>33006.699999999997</v>
      </c>
      <c r="O293" s="18">
        <f t="shared" si="101"/>
        <v>0</v>
      </c>
      <c r="P293" s="18">
        <f t="shared" si="129"/>
        <v>34129.300000000003</v>
      </c>
      <c r="Q293" s="18">
        <f t="shared" si="129"/>
        <v>0</v>
      </c>
      <c r="R293" s="18">
        <f t="shared" si="129"/>
        <v>35645.800000000003</v>
      </c>
      <c r="S293" s="18">
        <f t="shared" si="129"/>
        <v>0</v>
      </c>
    </row>
    <row r="294" spans="1:19" ht="37.5" x14ac:dyDescent="0.2">
      <c r="A294" s="4" t="s">
        <v>339</v>
      </c>
      <c r="B294" s="44">
        <v>110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16</v>
      </c>
      <c r="H294" s="6" t="s">
        <v>79</v>
      </c>
      <c r="I294" s="7">
        <v>600</v>
      </c>
      <c r="J294" s="18">
        <v>33006.699999999997</v>
      </c>
      <c r="K294" s="18">
        <v>0</v>
      </c>
      <c r="L294" s="367">
        <v>0</v>
      </c>
      <c r="M294" s="367">
        <v>0</v>
      </c>
      <c r="N294" s="18">
        <f t="shared" si="100"/>
        <v>33006.699999999997</v>
      </c>
      <c r="O294" s="18">
        <f t="shared" si="101"/>
        <v>0</v>
      </c>
      <c r="P294" s="18">
        <v>34129.300000000003</v>
      </c>
      <c r="Q294" s="18">
        <v>0</v>
      </c>
      <c r="R294" s="18">
        <v>35645.800000000003</v>
      </c>
      <c r="S294" s="18">
        <v>0</v>
      </c>
    </row>
    <row r="295" spans="1:19" ht="131.25" x14ac:dyDescent="0.2">
      <c r="A295" s="317" t="s">
        <v>574</v>
      </c>
      <c r="B295" s="44">
        <v>110</v>
      </c>
      <c r="C295" s="48" t="s">
        <v>30</v>
      </c>
      <c r="D295" s="6" t="s">
        <v>13</v>
      </c>
      <c r="E295" s="5" t="s">
        <v>17</v>
      </c>
      <c r="F295" s="17" t="s">
        <v>51</v>
      </c>
      <c r="G295" s="17" t="s">
        <v>16</v>
      </c>
      <c r="H295" s="6" t="s">
        <v>385</v>
      </c>
      <c r="I295" s="54"/>
      <c r="J295" s="18">
        <f t="shared" ref="J295:S295" si="130">J296</f>
        <v>30362</v>
      </c>
      <c r="K295" s="18">
        <f t="shared" si="130"/>
        <v>15355.5</v>
      </c>
      <c r="L295" s="367">
        <f t="shared" si="130"/>
        <v>0</v>
      </c>
      <c r="M295" s="367">
        <f t="shared" si="130"/>
        <v>0</v>
      </c>
      <c r="N295" s="18">
        <f t="shared" si="100"/>
        <v>30362</v>
      </c>
      <c r="O295" s="18">
        <f t="shared" si="101"/>
        <v>15355.5</v>
      </c>
      <c r="P295" s="18">
        <f t="shared" si="130"/>
        <v>15606.8</v>
      </c>
      <c r="Q295" s="18">
        <f t="shared" si="130"/>
        <v>0</v>
      </c>
      <c r="R295" s="18">
        <f t="shared" si="130"/>
        <v>16231</v>
      </c>
      <c r="S295" s="18">
        <f t="shared" si="130"/>
        <v>0</v>
      </c>
    </row>
    <row r="296" spans="1:19" ht="37.5" x14ac:dyDescent="0.2">
      <c r="A296" s="4" t="s">
        <v>339</v>
      </c>
      <c r="B296" s="44">
        <v>110</v>
      </c>
      <c r="C296" s="48" t="s">
        <v>30</v>
      </c>
      <c r="D296" s="6" t="s">
        <v>13</v>
      </c>
      <c r="E296" s="5" t="s">
        <v>17</v>
      </c>
      <c r="F296" s="17" t="s">
        <v>51</v>
      </c>
      <c r="G296" s="17" t="s">
        <v>16</v>
      </c>
      <c r="H296" s="6" t="s">
        <v>385</v>
      </c>
      <c r="I296" s="7">
        <v>600</v>
      </c>
      <c r="J296" s="18">
        <v>30362</v>
      </c>
      <c r="K296" s="18">
        <v>15355.5</v>
      </c>
      <c r="L296" s="367">
        <v>0</v>
      </c>
      <c r="M296" s="367">
        <v>0</v>
      </c>
      <c r="N296" s="18">
        <f t="shared" si="100"/>
        <v>30362</v>
      </c>
      <c r="O296" s="18">
        <f t="shared" si="101"/>
        <v>15355.5</v>
      </c>
      <c r="P296" s="18">
        <v>15606.8</v>
      </c>
      <c r="Q296" s="18">
        <v>0</v>
      </c>
      <c r="R296" s="18">
        <v>16231</v>
      </c>
      <c r="S296" s="18">
        <v>0</v>
      </c>
    </row>
    <row r="297" spans="1:19" s="34" customFormat="1" x14ac:dyDescent="0.2">
      <c r="A297" s="35" t="s">
        <v>44</v>
      </c>
      <c r="B297" s="55" t="s">
        <v>73</v>
      </c>
      <c r="C297" s="51" t="s">
        <v>26</v>
      </c>
      <c r="D297" s="39" t="s">
        <v>14</v>
      </c>
      <c r="E297" s="37"/>
      <c r="F297" s="38"/>
      <c r="G297" s="38"/>
      <c r="H297" s="39"/>
      <c r="I297" s="55"/>
      <c r="J297" s="43">
        <f t="shared" ref="J297:S297" si="131">J298+J304</f>
        <v>31695</v>
      </c>
      <c r="K297" s="43">
        <f t="shared" si="131"/>
        <v>20002</v>
      </c>
      <c r="L297" s="366">
        <f>L298+L304</f>
        <v>0</v>
      </c>
      <c r="M297" s="366">
        <f>M298+M304</f>
        <v>0</v>
      </c>
      <c r="N297" s="43">
        <f t="shared" si="100"/>
        <v>31695</v>
      </c>
      <c r="O297" s="43">
        <f t="shared" si="101"/>
        <v>20002</v>
      </c>
      <c r="P297" s="43">
        <f t="shared" si="131"/>
        <v>21048.7</v>
      </c>
      <c r="Q297" s="43">
        <f t="shared" si="131"/>
        <v>10355.700000000001</v>
      </c>
      <c r="R297" s="43">
        <f t="shared" si="131"/>
        <v>31925.5</v>
      </c>
      <c r="S297" s="43">
        <f t="shared" si="131"/>
        <v>21232.5</v>
      </c>
    </row>
    <row r="298" spans="1:19" s="34" customFormat="1" x14ac:dyDescent="0.2">
      <c r="A298" s="35" t="s">
        <v>45</v>
      </c>
      <c r="B298" s="56" t="s">
        <v>73</v>
      </c>
      <c r="C298" s="51" t="s">
        <v>26</v>
      </c>
      <c r="D298" s="39" t="s">
        <v>13</v>
      </c>
      <c r="E298" s="37"/>
      <c r="F298" s="38"/>
      <c r="G298" s="38"/>
      <c r="H298" s="39"/>
      <c r="I298" s="55"/>
      <c r="J298" s="43">
        <f t="shared" ref="J298:S302" si="132">J299</f>
        <v>9693</v>
      </c>
      <c r="K298" s="43">
        <f t="shared" si="132"/>
        <v>0</v>
      </c>
      <c r="L298" s="366">
        <f t="shared" si="132"/>
        <v>0</v>
      </c>
      <c r="M298" s="366">
        <f t="shared" si="132"/>
        <v>0</v>
      </c>
      <c r="N298" s="43">
        <f t="shared" si="100"/>
        <v>9693</v>
      </c>
      <c r="O298" s="43">
        <f t="shared" si="101"/>
        <v>0</v>
      </c>
      <c r="P298" s="43">
        <f t="shared" si="132"/>
        <v>9693</v>
      </c>
      <c r="Q298" s="43">
        <f t="shared" si="132"/>
        <v>0</v>
      </c>
      <c r="R298" s="43">
        <f t="shared" si="132"/>
        <v>9693</v>
      </c>
      <c r="S298" s="43">
        <f t="shared" si="132"/>
        <v>0</v>
      </c>
    </row>
    <row r="299" spans="1:19" s="34" customFormat="1" ht="37.5" x14ac:dyDescent="0.2">
      <c r="A299" s="35" t="s">
        <v>55</v>
      </c>
      <c r="B299" s="50" t="s">
        <v>73</v>
      </c>
      <c r="C299" s="51" t="s">
        <v>26</v>
      </c>
      <c r="D299" s="39" t="s">
        <v>13</v>
      </c>
      <c r="E299" s="37" t="s">
        <v>56</v>
      </c>
      <c r="F299" s="38" t="s">
        <v>51</v>
      </c>
      <c r="G299" s="38" t="s">
        <v>14</v>
      </c>
      <c r="H299" s="39" t="s">
        <v>74</v>
      </c>
      <c r="I299" s="7"/>
      <c r="J299" s="43">
        <f t="shared" si="132"/>
        <v>9693</v>
      </c>
      <c r="K299" s="43">
        <f t="shared" si="132"/>
        <v>0</v>
      </c>
      <c r="L299" s="366">
        <f t="shared" si="132"/>
        <v>0</v>
      </c>
      <c r="M299" s="366">
        <f t="shared" si="132"/>
        <v>0</v>
      </c>
      <c r="N299" s="43">
        <f t="shared" si="100"/>
        <v>9693</v>
      </c>
      <c r="O299" s="43">
        <f t="shared" si="101"/>
        <v>0</v>
      </c>
      <c r="P299" s="43">
        <f t="shared" si="132"/>
        <v>9693</v>
      </c>
      <c r="Q299" s="43">
        <f t="shared" si="132"/>
        <v>0</v>
      </c>
      <c r="R299" s="43">
        <f t="shared" si="132"/>
        <v>9693</v>
      </c>
      <c r="S299" s="43">
        <f t="shared" si="132"/>
        <v>0</v>
      </c>
    </row>
    <row r="300" spans="1:19" s="34" customFormat="1" x14ac:dyDescent="0.2">
      <c r="A300" s="35" t="s">
        <v>57</v>
      </c>
      <c r="B300" s="50" t="s">
        <v>73</v>
      </c>
      <c r="C300" s="51" t="s">
        <v>26</v>
      </c>
      <c r="D300" s="39" t="s">
        <v>13</v>
      </c>
      <c r="E300" s="37" t="s">
        <v>56</v>
      </c>
      <c r="F300" s="38" t="s">
        <v>58</v>
      </c>
      <c r="G300" s="38" t="s">
        <v>14</v>
      </c>
      <c r="H300" s="39" t="s">
        <v>74</v>
      </c>
      <c r="I300" s="7"/>
      <c r="J300" s="43">
        <f t="shared" si="132"/>
        <v>9693</v>
      </c>
      <c r="K300" s="43">
        <f t="shared" si="132"/>
        <v>0</v>
      </c>
      <c r="L300" s="366">
        <f t="shared" si="132"/>
        <v>0</v>
      </c>
      <c r="M300" s="366">
        <f t="shared" si="132"/>
        <v>0</v>
      </c>
      <c r="N300" s="43">
        <f t="shared" ref="N300:N356" si="133">J300+L300</f>
        <v>9693</v>
      </c>
      <c r="O300" s="43">
        <f t="shared" ref="O300:O356" si="134">K300+M300</f>
        <v>0</v>
      </c>
      <c r="P300" s="43">
        <f t="shared" si="132"/>
        <v>9693</v>
      </c>
      <c r="Q300" s="43">
        <f t="shared" si="132"/>
        <v>0</v>
      </c>
      <c r="R300" s="43">
        <f t="shared" si="132"/>
        <v>9693</v>
      </c>
      <c r="S300" s="43">
        <f t="shared" si="132"/>
        <v>0</v>
      </c>
    </row>
    <row r="301" spans="1:19" s="34" customFormat="1" x14ac:dyDescent="0.2">
      <c r="A301" s="35" t="s">
        <v>57</v>
      </c>
      <c r="B301" s="50" t="s">
        <v>73</v>
      </c>
      <c r="C301" s="51" t="s">
        <v>26</v>
      </c>
      <c r="D301" s="39" t="s">
        <v>13</v>
      </c>
      <c r="E301" s="37" t="s">
        <v>56</v>
      </c>
      <c r="F301" s="38" t="s">
        <v>58</v>
      </c>
      <c r="G301" s="38" t="s">
        <v>13</v>
      </c>
      <c r="H301" s="39" t="s">
        <v>74</v>
      </c>
      <c r="I301" s="40"/>
      <c r="J301" s="43">
        <f t="shared" si="132"/>
        <v>9693</v>
      </c>
      <c r="K301" s="43">
        <f t="shared" si="132"/>
        <v>0</v>
      </c>
      <c r="L301" s="366">
        <f t="shared" si="132"/>
        <v>0</v>
      </c>
      <c r="M301" s="366">
        <f t="shared" si="132"/>
        <v>0</v>
      </c>
      <c r="N301" s="43">
        <f t="shared" si="133"/>
        <v>9693</v>
      </c>
      <c r="O301" s="43">
        <f t="shared" si="134"/>
        <v>0</v>
      </c>
      <c r="P301" s="43">
        <f t="shared" si="132"/>
        <v>9693</v>
      </c>
      <c r="Q301" s="43">
        <f t="shared" si="132"/>
        <v>0</v>
      </c>
      <c r="R301" s="43">
        <f t="shared" si="132"/>
        <v>9693</v>
      </c>
      <c r="S301" s="43">
        <f t="shared" si="132"/>
        <v>0</v>
      </c>
    </row>
    <row r="302" spans="1:19" x14ac:dyDescent="0.2">
      <c r="A302" s="4" t="s">
        <v>176</v>
      </c>
      <c r="B302" s="57" t="s">
        <v>73</v>
      </c>
      <c r="C302" s="48" t="s">
        <v>26</v>
      </c>
      <c r="D302" s="6" t="s">
        <v>13</v>
      </c>
      <c r="E302" s="5" t="s">
        <v>56</v>
      </c>
      <c r="F302" s="17" t="s">
        <v>58</v>
      </c>
      <c r="G302" s="17" t="s">
        <v>13</v>
      </c>
      <c r="H302" s="6" t="s">
        <v>341</v>
      </c>
      <c r="I302" s="7"/>
      <c r="J302" s="18">
        <f t="shared" si="132"/>
        <v>9693</v>
      </c>
      <c r="K302" s="18">
        <f t="shared" si="132"/>
        <v>0</v>
      </c>
      <c r="L302" s="367">
        <f t="shared" si="132"/>
        <v>0</v>
      </c>
      <c r="M302" s="367">
        <f t="shared" si="132"/>
        <v>0</v>
      </c>
      <c r="N302" s="18">
        <f t="shared" si="133"/>
        <v>9693</v>
      </c>
      <c r="O302" s="18">
        <f t="shared" si="134"/>
        <v>0</v>
      </c>
      <c r="P302" s="18">
        <f t="shared" si="132"/>
        <v>9693</v>
      </c>
      <c r="Q302" s="18">
        <f t="shared" si="132"/>
        <v>0</v>
      </c>
      <c r="R302" s="18">
        <f t="shared" si="132"/>
        <v>9693</v>
      </c>
      <c r="S302" s="18">
        <f t="shared" si="132"/>
        <v>0</v>
      </c>
    </row>
    <row r="303" spans="1:19" x14ac:dyDescent="0.2">
      <c r="A303" s="2" t="s">
        <v>336</v>
      </c>
      <c r="B303" s="57" t="s">
        <v>73</v>
      </c>
      <c r="C303" s="48" t="s">
        <v>26</v>
      </c>
      <c r="D303" s="6" t="s">
        <v>13</v>
      </c>
      <c r="E303" s="5" t="s">
        <v>56</v>
      </c>
      <c r="F303" s="17" t="s">
        <v>58</v>
      </c>
      <c r="G303" s="17" t="s">
        <v>13</v>
      </c>
      <c r="H303" s="6" t="s">
        <v>341</v>
      </c>
      <c r="I303" s="7">
        <v>300</v>
      </c>
      <c r="J303" s="18">
        <v>9693</v>
      </c>
      <c r="K303" s="18">
        <v>0</v>
      </c>
      <c r="L303" s="367">
        <v>0</v>
      </c>
      <c r="M303" s="367">
        <v>0</v>
      </c>
      <c r="N303" s="18">
        <f t="shared" si="133"/>
        <v>9693</v>
      </c>
      <c r="O303" s="18">
        <f t="shared" si="134"/>
        <v>0</v>
      </c>
      <c r="P303" s="18">
        <v>9693</v>
      </c>
      <c r="Q303" s="18">
        <v>0</v>
      </c>
      <c r="R303" s="18">
        <v>9693</v>
      </c>
      <c r="S303" s="18">
        <v>0</v>
      </c>
    </row>
    <row r="304" spans="1:19" s="34" customFormat="1" x14ac:dyDescent="0.2">
      <c r="A304" s="60" t="s">
        <v>513</v>
      </c>
      <c r="B304" s="50">
        <v>110</v>
      </c>
      <c r="C304" s="51" t="s">
        <v>26</v>
      </c>
      <c r="D304" s="39" t="s">
        <v>17</v>
      </c>
      <c r="E304" s="37"/>
      <c r="F304" s="38"/>
      <c r="G304" s="38"/>
      <c r="H304" s="39"/>
      <c r="I304" s="55"/>
      <c r="J304" s="43">
        <f t="shared" ref="J304:S307" si="135">J305</f>
        <v>22002</v>
      </c>
      <c r="K304" s="43">
        <f t="shared" si="135"/>
        <v>20002</v>
      </c>
      <c r="L304" s="366">
        <f t="shared" si="135"/>
        <v>0</v>
      </c>
      <c r="M304" s="366">
        <f t="shared" si="135"/>
        <v>0</v>
      </c>
      <c r="N304" s="43">
        <f t="shared" si="133"/>
        <v>22002</v>
      </c>
      <c r="O304" s="43">
        <f t="shared" si="134"/>
        <v>20002</v>
      </c>
      <c r="P304" s="43">
        <f t="shared" si="135"/>
        <v>11355.7</v>
      </c>
      <c r="Q304" s="43">
        <f t="shared" si="135"/>
        <v>10355.700000000001</v>
      </c>
      <c r="R304" s="43">
        <f t="shared" si="135"/>
        <v>22232.5</v>
      </c>
      <c r="S304" s="43">
        <f t="shared" si="135"/>
        <v>21232.5</v>
      </c>
    </row>
    <row r="305" spans="1:19" s="34" customFormat="1" ht="56.25" x14ac:dyDescent="0.2">
      <c r="A305" s="49" t="s">
        <v>403</v>
      </c>
      <c r="B305" s="50">
        <v>110</v>
      </c>
      <c r="C305" s="51" t="s">
        <v>26</v>
      </c>
      <c r="D305" s="39" t="s">
        <v>17</v>
      </c>
      <c r="E305" s="37" t="s">
        <v>38</v>
      </c>
      <c r="F305" s="38" t="s">
        <v>51</v>
      </c>
      <c r="G305" s="38" t="s">
        <v>14</v>
      </c>
      <c r="H305" s="39" t="s">
        <v>74</v>
      </c>
      <c r="I305" s="7"/>
      <c r="J305" s="43">
        <f t="shared" si="135"/>
        <v>22002</v>
      </c>
      <c r="K305" s="43">
        <f t="shared" si="135"/>
        <v>20002</v>
      </c>
      <c r="L305" s="366">
        <f t="shared" si="135"/>
        <v>0</v>
      </c>
      <c r="M305" s="366">
        <f t="shared" si="135"/>
        <v>0</v>
      </c>
      <c r="N305" s="43">
        <f t="shared" si="133"/>
        <v>22002</v>
      </c>
      <c r="O305" s="43">
        <f t="shared" si="134"/>
        <v>20002</v>
      </c>
      <c r="P305" s="43">
        <f t="shared" si="135"/>
        <v>11355.7</v>
      </c>
      <c r="Q305" s="43">
        <f t="shared" si="135"/>
        <v>10355.700000000001</v>
      </c>
      <c r="R305" s="43">
        <f t="shared" si="135"/>
        <v>22232.5</v>
      </c>
      <c r="S305" s="43">
        <f t="shared" si="135"/>
        <v>21232.5</v>
      </c>
    </row>
    <row r="306" spans="1:19" s="34" customFormat="1" ht="37.5" x14ac:dyDescent="0.2">
      <c r="A306" s="49" t="s">
        <v>135</v>
      </c>
      <c r="B306" s="50">
        <v>110</v>
      </c>
      <c r="C306" s="51" t="s">
        <v>26</v>
      </c>
      <c r="D306" s="39" t="s">
        <v>17</v>
      </c>
      <c r="E306" s="37" t="s">
        <v>38</v>
      </c>
      <c r="F306" s="38" t="s">
        <v>51</v>
      </c>
      <c r="G306" s="38" t="s">
        <v>13</v>
      </c>
      <c r="H306" s="39" t="s">
        <v>74</v>
      </c>
      <c r="I306" s="40"/>
      <c r="J306" s="43">
        <f t="shared" si="135"/>
        <v>22002</v>
      </c>
      <c r="K306" s="43">
        <f t="shared" si="135"/>
        <v>20002</v>
      </c>
      <c r="L306" s="366">
        <f t="shared" si="135"/>
        <v>0</v>
      </c>
      <c r="M306" s="366">
        <f t="shared" si="135"/>
        <v>0</v>
      </c>
      <c r="N306" s="43">
        <f t="shared" si="133"/>
        <v>22002</v>
      </c>
      <c r="O306" s="43">
        <f t="shared" si="134"/>
        <v>20002</v>
      </c>
      <c r="P306" s="43">
        <f t="shared" si="135"/>
        <v>11355.7</v>
      </c>
      <c r="Q306" s="43">
        <f t="shared" si="135"/>
        <v>10355.700000000001</v>
      </c>
      <c r="R306" s="43">
        <f t="shared" si="135"/>
        <v>22232.5</v>
      </c>
      <c r="S306" s="43">
        <f t="shared" si="135"/>
        <v>21232.5</v>
      </c>
    </row>
    <row r="307" spans="1:19" s="34" customFormat="1" ht="37.5" x14ac:dyDescent="0.2">
      <c r="A307" s="52" t="s">
        <v>382</v>
      </c>
      <c r="B307" s="47">
        <v>110</v>
      </c>
      <c r="C307" s="48" t="s">
        <v>26</v>
      </c>
      <c r="D307" s="6" t="s">
        <v>17</v>
      </c>
      <c r="E307" s="5" t="s">
        <v>38</v>
      </c>
      <c r="F307" s="17" t="s">
        <v>51</v>
      </c>
      <c r="G307" s="17" t="s">
        <v>13</v>
      </c>
      <c r="H307" s="6" t="s">
        <v>383</v>
      </c>
      <c r="I307" s="7"/>
      <c r="J307" s="18">
        <f t="shared" si="135"/>
        <v>22002</v>
      </c>
      <c r="K307" s="18">
        <f t="shared" si="135"/>
        <v>20002</v>
      </c>
      <c r="L307" s="367">
        <f t="shared" si="135"/>
        <v>0</v>
      </c>
      <c r="M307" s="367">
        <f t="shared" si="135"/>
        <v>0</v>
      </c>
      <c r="N307" s="18">
        <f t="shared" si="133"/>
        <v>22002</v>
      </c>
      <c r="O307" s="18">
        <f t="shared" si="134"/>
        <v>20002</v>
      </c>
      <c r="P307" s="18">
        <f t="shared" si="135"/>
        <v>11355.7</v>
      </c>
      <c r="Q307" s="18">
        <f t="shared" si="135"/>
        <v>10355.700000000001</v>
      </c>
      <c r="R307" s="18">
        <f t="shared" si="135"/>
        <v>22232.5</v>
      </c>
      <c r="S307" s="18">
        <f t="shared" si="135"/>
        <v>21232.5</v>
      </c>
    </row>
    <row r="308" spans="1:19" s="34" customFormat="1" x14ac:dyDescent="0.2">
      <c r="A308" s="2" t="s">
        <v>336</v>
      </c>
      <c r="B308" s="47">
        <v>110</v>
      </c>
      <c r="C308" s="48" t="s">
        <v>26</v>
      </c>
      <c r="D308" s="6" t="s">
        <v>17</v>
      </c>
      <c r="E308" s="5" t="s">
        <v>38</v>
      </c>
      <c r="F308" s="17" t="s">
        <v>51</v>
      </c>
      <c r="G308" s="17" t="s">
        <v>13</v>
      </c>
      <c r="H308" s="6" t="s">
        <v>383</v>
      </c>
      <c r="I308" s="7">
        <v>300</v>
      </c>
      <c r="J308" s="18">
        <v>22002</v>
      </c>
      <c r="K308" s="18">
        <v>20002</v>
      </c>
      <c r="L308" s="367">
        <v>0</v>
      </c>
      <c r="M308" s="367">
        <v>0</v>
      </c>
      <c r="N308" s="18">
        <f t="shared" si="133"/>
        <v>22002</v>
      </c>
      <c r="O308" s="18">
        <f t="shared" si="134"/>
        <v>20002</v>
      </c>
      <c r="P308" s="18">
        <f>1000+Q308</f>
        <v>11355.7</v>
      </c>
      <c r="Q308" s="18">
        <v>10355.700000000001</v>
      </c>
      <c r="R308" s="18">
        <f>1000+S308</f>
        <v>22232.5</v>
      </c>
      <c r="S308" s="18">
        <v>21232.5</v>
      </c>
    </row>
    <row r="309" spans="1:19" s="34" customFormat="1" x14ac:dyDescent="0.2">
      <c r="A309" s="60" t="s">
        <v>46</v>
      </c>
      <c r="B309" s="50" t="s">
        <v>73</v>
      </c>
      <c r="C309" s="51" t="s">
        <v>22</v>
      </c>
      <c r="D309" s="39" t="s">
        <v>14</v>
      </c>
      <c r="E309" s="37"/>
      <c r="F309" s="38"/>
      <c r="G309" s="38"/>
      <c r="H309" s="39"/>
      <c r="I309" s="55"/>
      <c r="J309" s="43">
        <f>J310+J329+J335</f>
        <v>68257.8</v>
      </c>
      <c r="K309" s="43">
        <f t="shared" ref="K309:S309" si="136">K310+K329+K335</f>
        <v>2729.5</v>
      </c>
      <c r="L309" s="366">
        <f t="shared" si="136"/>
        <v>2292.1</v>
      </c>
      <c r="M309" s="366">
        <f t="shared" si="136"/>
        <v>1665</v>
      </c>
      <c r="N309" s="43">
        <f t="shared" si="136"/>
        <v>70549.899999999994</v>
      </c>
      <c r="O309" s="43">
        <f t="shared" si="136"/>
        <v>4394.5</v>
      </c>
      <c r="P309" s="43">
        <f t="shared" si="136"/>
        <v>55877.4</v>
      </c>
      <c r="Q309" s="43">
        <f t="shared" si="136"/>
        <v>1665</v>
      </c>
      <c r="R309" s="43">
        <f t="shared" si="136"/>
        <v>55921.599999999999</v>
      </c>
      <c r="S309" s="43">
        <f t="shared" si="136"/>
        <v>1665</v>
      </c>
    </row>
    <row r="310" spans="1:19" s="34" customFormat="1" x14ac:dyDescent="0.2">
      <c r="A310" s="60" t="s">
        <v>47</v>
      </c>
      <c r="B310" s="50" t="s">
        <v>73</v>
      </c>
      <c r="C310" s="51" t="s">
        <v>22</v>
      </c>
      <c r="D310" s="39" t="s">
        <v>13</v>
      </c>
      <c r="E310" s="37"/>
      <c r="F310" s="38"/>
      <c r="G310" s="38"/>
      <c r="H310" s="39"/>
      <c r="I310" s="55"/>
      <c r="J310" s="43">
        <f t="shared" ref="J310:S310" si="137">J311</f>
        <v>62850.2</v>
      </c>
      <c r="K310" s="43">
        <f t="shared" si="137"/>
        <v>2729.5</v>
      </c>
      <c r="L310" s="366">
        <f t="shared" si="137"/>
        <v>627.1</v>
      </c>
      <c r="M310" s="366">
        <f t="shared" si="137"/>
        <v>0</v>
      </c>
      <c r="N310" s="43">
        <f t="shared" si="133"/>
        <v>63477.299999999996</v>
      </c>
      <c r="O310" s="43">
        <f t="shared" si="134"/>
        <v>2729.5</v>
      </c>
      <c r="P310" s="43">
        <f t="shared" si="137"/>
        <v>54067.6</v>
      </c>
      <c r="Q310" s="43">
        <f t="shared" si="137"/>
        <v>0</v>
      </c>
      <c r="R310" s="43">
        <f t="shared" si="137"/>
        <v>54071.6</v>
      </c>
      <c r="S310" s="43">
        <f t="shared" si="137"/>
        <v>0</v>
      </c>
    </row>
    <row r="311" spans="1:19" s="34" customFormat="1" ht="56.25" x14ac:dyDescent="0.2">
      <c r="A311" s="49" t="s">
        <v>173</v>
      </c>
      <c r="B311" s="50" t="s">
        <v>73</v>
      </c>
      <c r="C311" s="51" t="s">
        <v>22</v>
      </c>
      <c r="D311" s="39" t="s">
        <v>13</v>
      </c>
      <c r="E311" s="37" t="s">
        <v>35</v>
      </c>
      <c r="F311" s="38" t="s">
        <v>51</v>
      </c>
      <c r="G311" s="38" t="s">
        <v>14</v>
      </c>
      <c r="H311" s="39" t="s">
        <v>74</v>
      </c>
      <c r="I311" s="53"/>
      <c r="J311" s="43">
        <f>J312+J323</f>
        <v>62850.2</v>
      </c>
      <c r="K311" s="43">
        <f>K312+K323</f>
        <v>2729.5</v>
      </c>
      <c r="L311" s="366">
        <f>L312+L323</f>
        <v>627.1</v>
      </c>
      <c r="M311" s="366">
        <f>M312+M323</f>
        <v>0</v>
      </c>
      <c r="N311" s="43">
        <f t="shared" si="133"/>
        <v>63477.299999999996</v>
      </c>
      <c r="O311" s="43">
        <f t="shared" si="134"/>
        <v>2729.5</v>
      </c>
      <c r="P311" s="43">
        <f>P312+P323</f>
        <v>54067.6</v>
      </c>
      <c r="Q311" s="43">
        <f>Q312+Q323</f>
        <v>0</v>
      </c>
      <c r="R311" s="43">
        <f>R312+R323</f>
        <v>54071.6</v>
      </c>
      <c r="S311" s="43">
        <f>S312+S323</f>
        <v>0</v>
      </c>
    </row>
    <row r="312" spans="1:19" s="34" customFormat="1" ht="37.5" x14ac:dyDescent="0.2">
      <c r="A312" s="49" t="s">
        <v>117</v>
      </c>
      <c r="B312" s="50" t="s">
        <v>73</v>
      </c>
      <c r="C312" s="51" t="s">
        <v>22</v>
      </c>
      <c r="D312" s="39" t="s">
        <v>13</v>
      </c>
      <c r="E312" s="37" t="s">
        <v>35</v>
      </c>
      <c r="F312" s="38" t="s">
        <v>52</v>
      </c>
      <c r="G312" s="38" t="s">
        <v>14</v>
      </c>
      <c r="H312" s="39" t="s">
        <v>74</v>
      </c>
      <c r="I312" s="40"/>
      <c r="J312" s="43">
        <f>J313+J320</f>
        <v>57332.6</v>
      </c>
      <c r="K312" s="43">
        <f t="shared" ref="K312:S312" si="138">K313+K320</f>
        <v>1729.5</v>
      </c>
      <c r="L312" s="366">
        <f t="shared" si="138"/>
        <v>180</v>
      </c>
      <c r="M312" s="366">
        <f t="shared" si="138"/>
        <v>0</v>
      </c>
      <c r="N312" s="43">
        <f t="shared" si="138"/>
        <v>57512.6</v>
      </c>
      <c r="O312" s="43">
        <f t="shared" si="138"/>
        <v>1729.5</v>
      </c>
      <c r="P312" s="43">
        <f t="shared" si="138"/>
        <v>54067.6</v>
      </c>
      <c r="Q312" s="43">
        <f t="shared" si="138"/>
        <v>0</v>
      </c>
      <c r="R312" s="43">
        <f t="shared" si="138"/>
        <v>54071.6</v>
      </c>
      <c r="S312" s="43">
        <f t="shared" si="138"/>
        <v>0</v>
      </c>
    </row>
    <row r="313" spans="1:19" s="34" customFormat="1" ht="56.25" x14ac:dyDescent="0.2">
      <c r="A313" s="49" t="s">
        <v>118</v>
      </c>
      <c r="B313" s="50" t="s">
        <v>73</v>
      </c>
      <c r="C313" s="51" t="s">
        <v>22</v>
      </c>
      <c r="D313" s="39" t="s">
        <v>13</v>
      </c>
      <c r="E313" s="37" t="s">
        <v>35</v>
      </c>
      <c r="F313" s="38" t="s">
        <v>52</v>
      </c>
      <c r="G313" s="38" t="s">
        <v>13</v>
      </c>
      <c r="H313" s="39" t="s">
        <v>74</v>
      </c>
      <c r="I313" s="40"/>
      <c r="J313" s="43">
        <f t="shared" ref="J313:S313" si="139">J314+J316+J318</f>
        <v>55603.1</v>
      </c>
      <c r="K313" s="43">
        <f t="shared" si="139"/>
        <v>0</v>
      </c>
      <c r="L313" s="366">
        <f t="shared" si="139"/>
        <v>180</v>
      </c>
      <c r="M313" s="366">
        <f t="shared" si="139"/>
        <v>0</v>
      </c>
      <c r="N313" s="43">
        <f t="shared" si="139"/>
        <v>55783.1</v>
      </c>
      <c r="O313" s="43">
        <f t="shared" si="139"/>
        <v>0</v>
      </c>
      <c r="P313" s="43">
        <f t="shared" si="139"/>
        <v>54067.6</v>
      </c>
      <c r="Q313" s="43">
        <f t="shared" si="139"/>
        <v>0</v>
      </c>
      <c r="R313" s="43">
        <f t="shared" si="139"/>
        <v>54071.6</v>
      </c>
      <c r="S313" s="43">
        <f t="shared" si="139"/>
        <v>0</v>
      </c>
    </row>
    <row r="314" spans="1:19" s="34" customFormat="1" ht="37.5" x14ac:dyDescent="0.2">
      <c r="A314" s="52" t="s">
        <v>430</v>
      </c>
      <c r="B314" s="47" t="s">
        <v>73</v>
      </c>
      <c r="C314" s="48" t="s">
        <v>22</v>
      </c>
      <c r="D314" s="6" t="s">
        <v>13</v>
      </c>
      <c r="E314" s="5" t="s">
        <v>35</v>
      </c>
      <c r="F314" s="17" t="s">
        <v>52</v>
      </c>
      <c r="G314" s="17" t="s">
        <v>13</v>
      </c>
      <c r="H314" s="6" t="s">
        <v>79</v>
      </c>
      <c r="I314" s="54"/>
      <c r="J314" s="18">
        <f t="shared" ref="J314:S314" si="140">J315</f>
        <v>50925.4</v>
      </c>
      <c r="K314" s="18">
        <f t="shared" si="140"/>
        <v>0</v>
      </c>
      <c r="L314" s="367">
        <f t="shared" si="140"/>
        <v>0</v>
      </c>
      <c r="M314" s="367">
        <f t="shared" si="140"/>
        <v>0</v>
      </c>
      <c r="N314" s="18">
        <f t="shared" si="133"/>
        <v>50925.4</v>
      </c>
      <c r="O314" s="18">
        <f t="shared" si="134"/>
        <v>0</v>
      </c>
      <c r="P314" s="18">
        <f t="shared" si="140"/>
        <v>52156.1</v>
      </c>
      <c r="Q314" s="18">
        <f t="shared" si="140"/>
        <v>0</v>
      </c>
      <c r="R314" s="18">
        <f t="shared" si="140"/>
        <v>52494.5</v>
      </c>
      <c r="S314" s="18">
        <f t="shared" si="140"/>
        <v>0</v>
      </c>
    </row>
    <row r="315" spans="1:19" s="34" customFormat="1" ht="37.5" x14ac:dyDescent="0.2">
      <c r="A315" s="4" t="s">
        <v>339</v>
      </c>
      <c r="B315" s="47" t="s">
        <v>73</v>
      </c>
      <c r="C315" s="48" t="s">
        <v>22</v>
      </c>
      <c r="D315" s="6" t="s">
        <v>13</v>
      </c>
      <c r="E315" s="5" t="s">
        <v>35</v>
      </c>
      <c r="F315" s="17" t="s">
        <v>52</v>
      </c>
      <c r="G315" s="17" t="s">
        <v>13</v>
      </c>
      <c r="H315" s="6" t="s">
        <v>79</v>
      </c>
      <c r="I315" s="7">
        <v>600</v>
      </c>
      <c r="J315" s="18">
        <v>50925.4</v>
      </c>
      <c r="K315" s="18">
        <v>0</v>
      </c>
      <c r="L315" s="367">
        <v>0</v>
      </c>
      <c r="M315" s="367">
        <v>0</v>
      </c>
      <c r="N315" s="18">
        <f t="shared" si="133"/>
        <v>50925.4</v>
      </c>
      <c r="O315" s="18">
        <f t="shared" si="134"/>
        <v>0</v>
      </c>
      <c r="P315" s="18">
        <v>52156.1</v>
      </c>
      <c r="Q315" s="18">
        <v>0</v>
      </c>
      <c r="R315" s="18">
        <v>52494.5</v>
      </c>
      <c r="S315" s="18">
        <v>0</v>
      </c>
    </row>
    <row r="316" spans="1:19" s="34" customFormat="1" ht="37.5" x14ac:dyDescent="0.2">
      <c r="A316" s="52" t="s">
        <v>422</v>
      </c>
      <c r="B316" s="47" t="s">
        <v>73</v>
      </c>
      <c r="C316" s="48" t="s">
        <v>22</v>
      </c>
      <c r="D316" s="6" t="s">
        <v>13</v>
      </c>
      <c r="E316" s="5" t="s">
        <v>35</v>
      </c>
      <c r="F316" s="17" t="s">
        <v>52</v>
      </c>
      <c r="G316" s="17" t="s">
        <v>13</v>
      </c>
      <c r="H316" s="6" t="s">
        <v>82</v>
      </c>
      <c r="I316" s="54"/>
      <c r="J316" s="18">
        <f t="shared" ref="J316:S318" si="141">J317</f>
        <v>4377.7</v>
      </c>
      <c r="K316" s="18">
        <f t="shared" si="141"/>
        <v>0</v>
      </c>
      <c r="L316" s="367">
        <f t="shared" si="141"/>
        <v>180</v>
      </c>
      <c r="M316" s="367">
        <f t="shared" si="141"/>
        <v>0</v>
      </c>
      <c r="N316" s="18">
        <f t="shared" si="133"/>
        <v>4557.7</v>
      </c>
      <c r="O316" s="18">
        <f t="shared" si="134"/>
        <v>0</v>
      </c>
      <c r="P316" s="18">
        <f t="shared" si="141"/>
        <v>1911.5000000000002</v>
      </c>
      <c r="Q316" s="18">
        <f t="shared" si="141"/>
        <v>0</v>
      </c>
      <c r="R316" s="18">
        <f t="shared" si="141"/>
        <v>1577.1</v>
      </c>
      <c r="S316" s="18">
        <f t="shared" si="141"/>
        <v>0</v>
      </c>
    </row>
    <row r="317" spans="1:19" s="34" customFormat="1" ht="37.5" x14ac:dyDescent="0.2">
      <c r="A317" s="4" t="s">
        <v>339</v>
      </c>
      <c r="B317" s="47" t="s">
        <v>73</v>
      </c>
      <c r="C317" s="48" t="s">
        <v>22</v>
      </c>
      <c r="D317" s="6" t="s">
        <v>13</v>
      </c>
      <c r="E317" s="5" t="s">
        <v>35</v>
      </c>
      <c r="F317" s="17" t="s">
        <v>52</v>
      </c>
      <c r="G317" s="17" t="s">
        <v>13</v>
      </c>
      <c r="H317" s="6" t="s">
        <v>82</v>
      </c>
      <c r="I317" s="7">
        <v>600</v>
      </c>
      <c r="J317" s="18">
        <v>4377.7</v>
      </c>
      <c r="K317" s="18">
        <v>0</v>
      </c>
      <c r="L317" s="367">
        <v>180</v>
      </c>
      <c r="M317" s="367">
        <v>0</v>
      </c>
      <c r="N317" s="18">
        <f t="shared" si="133"/>
        <v>4557.7</v>
      </c>
      <c r="O317" s="18">
        <f t="shared" si="134"/>
        <v>0</v>
      </c>
      <c r="P317" s="18">
        <f>2056.3-144.8</f>
        <v>1911.5000000000002</v>
      </c>
      <c r="Q317" s="18">
        <v>0</v>
      </c>
      <c r="R317" s="18">
        <f>1762.1-144.8-40.2</f>
        <v>1577.1</v>
      </c>
      <c r="S317" s="18">
        <v>0</v>
      </c>
    </row>
    <row r="318" spans="1:19" s="34" customFormat="1" ht="112.5" x14ac:dyDescent="0.2">
      <c r="A318" s="4" t="s">
        <v>733</v>
      </c>
      <c r="B318" s="47" t="s">
        <v>73</v>
      </c>
      <c r="C318" s="48" t="s">
        <v>22</v>
      </c>
      <c r="D318" s="6" t="s">
        <v>13</v>
      </c>
      <c r="E318" s="5" t="s">
        <v>35</v>
      </c>
      <c r="F318" s="17" t="s">
        <v>52</v>
      </c>
      <c r="G318" s="17" t="s">
        <v>13</v>
      </c>
      <c r="H318" s="6" t="s">
        <v>732</v>
      </c>
      <c r="I318" s="54"/>
      <c r="J318" s="18">
        <f t="shared" si="141"/>
        <v>300</v>
      </c>
      <c r="K318" s="18">
        <f t="shared" si="141"/>
        <v>0</v>
      </c>
      <c r="L318" s="367">
        <f t="shared" si="141"/>
        <v>0</v>
      </c>
      <c r="M318" s="367">
        <f t="shared" si="141"/>
        <v>0</v>
      </c>
      <c r="N318" s="18">
        <f>J318+L318</f>
        <v>300</v>
      </c>
      <c r="O318" s="18">
        <f>K318+M318</f>
        <v>0</v>
      </c>
      <c r="P318" s="18">
        <f t="shared" si="141"/>
        <v>0</v>
      </c>
      <c r="Q318" s="18">
        <f t="shared" si="141"/>
        <v>0</v>
      </c>
      <c r="R318" s="18">
        <f t="shared" si="141"/>
        <v>0</v>
      </c>
      <c r="S318" s="18">
        <f t="shared" si="141"/>
        <v>0</v>
      </c>
    </row>
    <row r="319" spans="1:19" s="34" customFormat="1" ht="37.5" x14ac:dyDescent="0.2">
      <c r="A319" s="4" t="s">
        <v>339</v>
      </c>
      <c r="B319" s="47" t="s">
        <v>73</v>
      </c>
      <c r="C319" s="48" t="s">
        <v>22</v>
      </c>
      <c r="D319" s="6" t="s">
        <v>13</v>
      </c>
      <c r="E319" s="5" t="s">
        <v>35</v>
      </c>
      <c r="F319" s="17" t="s">
        <v>52</v>
      </c>
      <c r="G319" s="17" t="s">
        <v>13</v>
      </c>
      <c r="H319" s="6" t="s">
        <v>732</v>
      </c>
      <c r="I319" s="7">
        <v>600</v>
      </c>
      <c r="J319" s="18">
        <v>300</v>
      </c>
      <c r="K319" s="18">
        <v>0</v>
      </c>
      <c r="L319" s="367">
        <v>0</v>
      </c>
      <c r="M319" s="367">
        <v>0</v>
      </c>
      <c r="N319" s="18">
        <f>J319+L319</f>
        <v>300</v>
      </c>
      <c r="O319" s="18">
        <f>K319+M319</f>
        <v>0</v>
      </c>
      <c r="P319" s="18"/>
      <c r="Q319" s="18">
        <v>0</v>
      </c>
      <c r="R319" s="18"/>
      <c r="S319" s="18">
        <v>0</v>
      </c>
    </row>
    <row r="320" spans="1:19" s="34" customFormat="1" ht="75" x14ac:dyDescent="0.2">
      <c r="A320" s="49" t="s">
        <v>597</v>
      </c>
      <c r="B320" s="50" t="s">
        <v>73</v>
      </c>
      <c r="C320" s="51" t="s">
        <v>22</v>
      </c>
      <c r="D320" s="39" t="s">
        <v>13</v>
      </c>
      <c r="E320" s="37" t="s">
        <v>35</v>
      </c>
      <c r="F320" s="38" t="s">
        <v>52</v>
      </c>
      <c r="G320" s="38" t="s">
        <v>38</v>
      </c>
      <c r="H320" s="39" t="s">
        <v>74</v>
      </c>
      <c r="I320" s="40"/>
      <c r="J320" s="43">
        <f>J321</f>
        <v>1729.5</v>
      </c>
      <c r="K320" s="43">
        <f t="shared" ref="K320:S321" si="142">K321</f>
        <v>1729.5</v>
      </c>
      <c r="L320" s="366">
        <f>L321</f>
        <v>0</v>
      </c>
      <c r="M320" s="366">
        <f t="shared" si="142"/>
        <v>0</v>
      </c>
      <c r="N320" s="43">
        <f t="shared" si="133"/>
        <v>1729.5</v>
      </c>
      <c r="O320" s="43">
        <f t="shared" si="134"/>
        <v>1729.5</v>
      </c>
      <c r="P320" s="43">
        <f t="shared" si="142"/>
        <v>0</v>
      </c>
      <c r="Q320" s="43">
        <f t="shared" si="142"/>
        <v>0</v>
      </c>
      <c r="R320" s="43">
        <f t="shared" si="142"/>
        <v>0</v>
      </c>
      <c r="S320" s="43">
        <f t="shared" si="142"/>
        <v>0</v>
      </c>
    </row>
    <row r="321" spans="1:19" s="34" customFormat="1" ht="56.25" x14ac:dyDescent="0.2">
      <c r="A321" s="52" t="s">
        <v>598</v>
      </c>
      <c r="B321" s="47" t="s">
        <v>73</v>
      </c>
      <c r="C321" s="48" t="s">
        <v>22</v>
      </c>
      <c r="D321" s="6" t="s">
        <v>13</v>
      </c>
      <c r="E321" s="5" t="s">
        <v>35</v>
      </c>
      <c r="F321" s="17" t="s">
        <v>52</v>
      </c>
      <c r="G321" s="17" t="s">
        <v>38</v>
      </c>
      <c r="H321" s="6" t="s">
        <v>599</v>
      </c>
      <c r="I321" s="54"/>
      <c r="J321" s="18">
        <f>J322</f>
        <v>1729.5</v>
      </c>
      <c r="K321" s="18">
        <f t="shared" si="142"/>
        <v>1729.5</v>
      </c>
      <c r="L321" s="367">
        <f>L322</f>
        <v>0</v>
      </c>
      <c r="M321" s="367">
        <f t="shared" si="142"/>
        <v>0</v>
      </c>
      <c r="N321" s="18">
        <f t="shared" si="133"/>
        <v>1729.5</v>
      </c>
      <c r="O321" s="18">
        <f t="shared" si="134"/>
        <v>1729.5</v>
      </c>
      <c r="P321" s="18">
        <f t="shared" si="142"/>
        <v>0</v>
      </c>
      <c r="Q321" s="18">
        <f t="shared" si="142"/>
        <v>0</v>
      </c>
      <c r="R321" s="18">
        <f t="shared" si="142"/>
        <v>0</v>
      </c>
      <c r="S321" s="18">
        <f t="shared" si="142"/>
        <v>0</v>
      </c>
    </row>
    <row r="322" spans="1:19" s="34" customFormat="1" ht="37.5" x14ac:dyDescent="0.2">
      <c r="A322" s="4" t="s">
        <v>339</v>
      </c>
      <c r="B322" s="47" t="s">
        <v>73</v>
      </c>
      <c r="C322" s="48" t="s">
        <v>22</v>
      </c>
      <c r="D322" s="6" t="s">
        <v>13</v>
      </c>
      <c r="E322" s="5" t="s">
        <v>35</v>
      </c>
      <c r="F322" s="17" t="s">
        <v>52</v>
      </c>
      <c r="G322" s="17" t="s">
        <v>38</v>
      </c>
      <c r="H322" s="6" t="s">
        <v>599</v>
      </c>
      <c r="I322" s="7">
        <v>600</v>
      </c>
      <c r="J322" s="18">
        <v>1729.5</v>
      </c>
      <c r="K322" s="18">
        <v>1729.5</v>
      </c>
      <c r="L322" s="367">
        <v>0</v>
      </c>
      <c r="M322" s="367">
        <v>0</v>
      </c>
      <c r="N322" s="18">
        <f t="shared" si="133"/>
        <v>1729.5</v>
      </c>
      <c r="O322" s="18">
        <f t="shared" si="134"/>
        <v>1729.5</v>
      </c>
      <c r="P322" s="18">
        <v>0</v>
      </c>
      <c r="Q322" s="54">
        <v>0</v>
      </c>
      <c r="R322" s="54">
        <v>0</v>
      </c>
      <c r="S322" s="54">
        <v>0</v>
      </c>
    </row>
    <row r="323" spans="1:19" s="34" customFormat="1" ht="37.5" x14ac:dyDescent="0.2">
      <c r="A323" s="35" t="s">
        <v>136</v>
      </c>
      <c r="B323" s="50" t="s">
        <v>73</v>
      </c>
      <c r="C323" s="51" t="s">
        <v>22</v>
      </c>
      <c r="D323" s="39" t="s">
        <v>13</v>
      </c>
      <c r="E323" s="37" t="s">
        <v>35</v>
      </c>
      <c r="F323" s="38" t="s">
        <v>10</v>
      </c>
      <c r="G323" s="38" t="s">
        <v>14</v>
      </c>
      <c r="H323" s="39" t="s">
        <v>74</v>
      </c>
      <c r="I323" s="53"/>
      <c r="J323" s="43">
        <f>J324</f>
        <v>5517.6</v>
      </c>
      <c r="K323" s="43">
        <f>K324</f>
        <v>1000</v>
      </c>
      <c r="L323" s="366">
        <f>L324</f>
        <v>447.1</v>
      </c>
      <c r="M323" s="366">
        <f>M324</f>
        <v>0</v>
      </c>
      <c r="N323" s="43">
        <f t="shared" si="133"/>
        <v>5964.7000000000007</v>
      </c>
      <c r="O323" s="43">
        <f t="shared" si="134"/>
        <v>1000</v>
      </c>
      <c r="P323" s="43">
        <f>P324</f>
        <v>0</v>
      </c>
      <c r="Q323" s="43">
        <f>Q324</f>
        <v>0</v>
      </c>
      <c r="R323" s="43">
        <f>R324</f>
        <v>0</v>
      </c>
      <c r="S323" s="43">
        <f>S324</f>
        <v>0</v>
      </c>
    </row>
    <row r="324" spans="1:19" s="34" customFormat="1" ht="56.25" x14ac:dyDescent="0.2">
      <c r="A324" s="35" t="s">
        <v>83</v>
      </c>
      <c r="B324" s="50" t="s">
        <v>73</v>
      </c>
      <c r="C324" s="51" t="s">
        <v>22</v>
      </c>
      <c r="D324" s="39" t="s">
        <v>13</v>
      </c>
      <c r="E324" s="37" t="s">
        <v>35</v>
      </c>
      <c r="F324" s="38" t="s">
        <v>10</v>
      </c>
      <c r="G324" s="38" t="s">
        <v>13</v>
      </c>
      <c r="H324" s="39" t="s">
        <v>74</v>
      </c>
      <c r="I324" s="53"/>
      <c r="J324" s="43">
        <f>J325+J327</f>
        <v>5517.6</v>
      </c>
      <c r="K324" s="43">
        <f t="shared" ref="K324:S324" si="143">K325+K327</f>
        <v>1000</v>
      </c>
      <c r="L324" s="366">
        <f t="shared" si="143"/>
        <v>447.1</v>
      </c>
      <c r="M324" s="366">
        <f t="shared" si="143"/>
        <v>0</v>
      </c>
      <c r="N324" s="43">
        <f t="shared" si="133"/>
        <v>5964.7000000000007</v>
      </c>
      <c r="O324" s="43">
        <f t="shared" si="134"/>
        <v>1000</v>
      </c>
      <c r="P324" s="43">
        <f t="shared" si="143"/>
        <v>0</v>
      </c>
      <c r="Q324" s="43">
        <f t="shared" si="143"/>
        <v>0</v>
      </c>
      <c r="R324" s="43">
        <f t="shared" si="143"/>
        <v>0</v>
      </c>
      <c r="S324" s="43">
        <f t="shared" si="143"/>
        <v>0</v>
      </c>
    </row>
    <row r="325" spans="1:19" s="34" customFormat="1" ht="37.5" x14ac:dyDescent="0.2">
      <c r="A325" s="52" t="s">
        <v>500</v>
      </c>
      <c r="B325" s="47" t="s">
        <v>73</v>
      </c>
      <c r="C325" s="48" t="s">
        <v>22</v>
      </c>
      <c r="D325" s="6" t="s">
        <v>13</v>
      </c>
      <c r="E325" s="5" t="s">
        <v>35</v>
      </c>
      <c r="F325" s="17" t="s">
        <v>10</v>
      </c>
      <c r="G325" s="17" t="s">
        <v>13</v>
      </c>
      <c r="H325" s="6" t="s">
        <v>499</v>
      </c>
      <c r="I325" s="7"/>
      <c r="J325" s="328">
        <f>J326</f>
        <v>4465</v>
      </c>
      <c r="K325" s="328">
        <f>K326</f>
        <v>0</v>
      </c>
      <c r="L325" s="369">
        <f>L326</f>
        <v>447.1</v>
      </c>
      <c r="M325" s="369">
        <f>M326</f>
        <v>0</v>
      </c>
      <c r="N325" s="328">
        <f t="shared" si="133"/>
        <v>4912.1000000000004</v>
      </c>
      <c r="O325" s="328">
        <f t="shared" si="134"/>
        <v>0</v>
      </c>
      <c r="P325" s="328">
        <f>P326</f>
        <v>0</v>
      </c>
      <c r="Q325" s="328">
        <f>Q326</f>
        <v>0</v>
      </c>
      <c r="R325" s="328">
        <f>R326</f>
        <v>0</v>
      </c>
      <c r="S325" s="328">
        <f>S326</f>
        <v>0</v>
      </c>
    </row>
    <row r="326" spans="1:19" s="34" customFormat="1" ht="37.5" x14ac:dyDescent="0.2">
      <c r="A326" s="4" t="s">
        <v>339</v>
      </c>
      <c r="B326" s="47" t="s">
        <v>73</v>
      </c>
      <c r="C326" s="48" t="s">
        <v>22</v>
      </c>
      <c r="D326" s="6" t="s">
        <v>13</v>
      </c>
      <c r="E326" s="5" t="s">
        <v>35</v>
      </c>
      <c r="F326" s="17" t="s">
        <v>10</v>
      </c>
      <c r="G326" s="17" t="s">
        <v>13</v>
      </c>
      <c r="H326" s="6" t="s">
        <v>499</v>
      </c>
      <c r="I326" s="7">
        <v>600</v>
      </c>
      <c r="J326" s="18">
        <v>4465</v>
      </c>
      <c r="K326" s="18">
        <v>0</v>
      </c>
      <c r="L326" s="367">
        <f>148+299.1</f>
        <v>447.1</v>
      </c>
      <c r="M326" s="367">
        <v>0</v>
      </c>
      <c r="N326" s="18">
        <f t="shared" si="133"/>
        <v>4912.1000000000004</v>
      </c>
      <c r="O326" s="18">
        <f t="shared" si="134"/>
        <v>0</v>
      </c>
      <c r="P326" s="18">
        <v>0</v>
      </c>
      <c r="Q326" s="18">
        <v>0</v>
      </c>
      <c r="R326" s="18">
        <v>0</v>
      </c>
      <c r="S326" s="18">
        <v>0</v>
      </c>
    </row>
    <row r="327" spans="1:19" s="34" customFormat="1" ht="37.5" x14ac:dyDescent="0.2">
      <c r="A327" s="52" t="s">
        <v>420</v>
      </c>
      <c r="B327" s="47" t="s">
        <v>73</v>
      </c>
      <c r="C327" s="48" t="s">
        <v>22</v>
      </c>
      <c r="D327" s="6" t="s">
        <v>13</v>
      </c>
      <c r="E327" s="5" t="s">
        <v>35</v>
      </c>
      <c r="F327" s="17" t="s">
        <v>10</v>
      </c>
      <c r="G327" s="17" t="s">
        <v>13</v>
      </c>
      <c r="H327" s="6" t="s">
        <v>421</v>
      </c>
      <c r="I327" s="7"/>
      <c r="J327" s="328">
        <f>J328</f>
        <v>1052.5999999999999</v>
      </c>
      <c r="K327" s="328">
        <f>K328</f>
        <v>1000</v>
      </c>
      <c r="L327" s="369">
        <f>L328</f>
        <v>0</v>
      </c>
      <c r="M327" s="369">
        <f>M328</f>
        <v>0</v>
      </c>
      <c r="N327" s="328">
        <f t="shared" si="133"/>
        <v>1052.5999999999999</v>
      </c>
      <c r="O327" s="328">
        <f t="shared" si="134"/>
        <v>1000</v>
      </c>
      <c r="P327" s="328">
        <f>P328</f>
        <v>0</v>
      </c>
      <c r="Q327" s="328">
        <f>Q328</f>
        <v>0</v>
      </c>
      <c r="R327" s="328">
        <f>R328</f>
        <v>0</v>
      </c>
      <c r="S327" s="328">
        <f>S328</f>
        <v>0</v>
      </c>
    </row>
    <row r="328" spans="1:19" s="34" customFormat="1" ht="37.5" x14ac:dyDescent="0.2">
      <c r="A328" s="4" t="s">
        <v>339</v>
      </c>
      <c r="B328" s="47" t="s">
        <v>73</v>
      </c>
      <c r="C328" s="48" t="s">
        <v>22</v>
      </c>
      <c r="D328" s="6" t="s">
        <v>13</v>
      </c>
      <c r="E328" s="5" t="s">
        <v>35</v>
      </c>
      <c r="F328" s="17" t="s">
        <v>10</v>
      </c>
      <c r="G328" s="17" t="s">
        <v>13</v>
      </c>
      <c r="H328" s="6" t="s">
        <v>421</v>
      </c>
      <c r="I328" s="7">
        <v>600</v>
      </c>
      <c r="J328" s="18">
        <v>1052.5999999999999</v>
      </c>
      <c r="K328" s="18">
        <v>1000</v>
      </c>
      <c r="L328" s="367">
        <v>0</v>
      </c>
      <c r="M328" s="367">
        <v>0</v>
      </c>
      <c r="N328" s="18">
        <f t="shared" si="133"/>
        <v>1052.5999999999999</v>
      </c>
      <c r="O328" s="18">
        <f t="shared" si="134"/>
        <v>1000</v>
      </c>
      <c r="P328" s="18">
        <v>0</v>
      </c>
      <c r="Q328" s="18">
        <v>0</v>
      </c>
      <c r="R328" s="18">
        <v>0</v>
      </c>
      <c r="S328" s="18">
        <v>0</v>
      </c>
    </row>
    <row r="329" spans="1:19" s="34" customFormat="1" x14ac:dyDescent="0.2">
      <c r="A329" s="60" t="s">
        <v>571</v>
      </c>
      <c r="B329" s="50" t="s">
        <v>73</v>
      </c>
      <c r="C329" s="51" t="s">
        <v>22</v>
      </c>
      <c r="D329" s="39" t="s">
        <v>38</v>
      </c>
      <c r="E329" s="37"/>
      <c r="F329" s="38"/>
      <c r="G329" s="38"/>
      <c r="H329" s="39"/>
      <c r="I329" s="55"/>
      <c r="J329" s="43">
        <f t="shared" ref="J329:S329" si="144">J330</f>
        <v>5262.8</v>
      </c>
      <c r="K329" s="43">
        <f t="shared" si="144"/>
        <v>0</v>
      </c>
      <c r="L329" s="366">
        <f t="shared" si="144"/>
        <v>0</v>
      </c>
      <c r="M329" s="366">
        <f t="shared" si="144"/>
        <v>0</v>
      </c>
      <c r="N329" s="43">
        <f t="shared" si="133"/>
        <v>5262.8</v>
      </c>
      <c r="O329" s="43">
        <f t="shared" si="134"/>
        <v>0</v>
      </c>
      <c r="P329" s="43">
        <f t="shared" si="144"/>
        <v>0</v>
      </c>
      <c r="Q329" s="43">
        <f t="shared" si="144"/>
        <v>0</v>
      </c>
      <c r="R329" s="43">
        <f t="shared" si="144"/>
        <v>0</v>
      </c>
      <c r="S329" s="43">
        <f t="shared" si="144"/>
        <v>0</v>
      </c>
    </row>
    <row r="330" spans="1:19" s="34" customFormat="1" ht="56.25" x14ac:dyDescent="0.2">
      <c r="A330" s="49" t="s">
        <v>173</v>
      </c>
      <c r="B330" s="50" t="s">
        <v>73</v>
      </c>
      <c r="C330" s="51" t="s">
        <v>22</v>
      </c>
      <c r="D330" s="39" t="s">
        <v>38</v>
      </c>
      <c r="E330" s="37" t="s">
        <v>35</v>
      </c>
      <c r="F330" s="38" t="s">
        <v>51</v>
      </c>
      <c r="G330" s="38" t="s">
        <v>14</v>
      </c>
      <c r="H330" s="39" t="s">
        <v>74</v>
      </c>
      <c r="I330" s="53"/>
      <c r="J330" s="43">
        <f t="shared" ref="J330:S330" si="145">J332</f>
        <v>5262.8</v>
      </c>
      <c r="K330" s="43">
        <f t="shared" si="145"/>
        <v>0</v>
      </c>
      <c r="L330" s="366">
        <f>L332</f>
        <v>0</v>
      </c>
      <c r="M330" s="366">
        <f>M332</f>
        <v>0</v>
      </c>
      <c r="N330" s="43">
        <f t="shared" si="133"/>
        <v>5262.8</v>
      </c>
      <c r="O330" s="43">
        <f t="shared" si="134"/>
        <v>0</v>
      </c>
      <c r="P330" s="43">
        <f t="shared" si="145"/>
        <v>0</v>
      </c>
      <c r="Q330" s="43">
        <f t="shared" si="145"/>
        <v>0</v>
      </c>
      <c r="R330" s="43">
        <f t="shared" si="145"/>
        <v>0</v>
      </c>
      <c r="S330" s="43">
        <f t="shared" si="145"/>
        <v>0</v>
      </c>
    </row>
    <row r="331" spans="1:19" s="34" customFormat="1" ht="37.5" x14ac:dyDescent="0.2">
      <c r="A331" s="35" t="s">
        <v>136</v>
      </c>
      <c r="B331" s="50" t="s">
        <v>73</v>
      </c>
      <c r="C331" s="51" t="s">
        <v>22</v>
      </c>
      <c r="D331" s="39" t="s">
        <v>38</v>
      </c>
      <c r="E331" s="37" t="s">
        <v>35</v>
      </c>
      <c r="F331" s="38" t="s">
        <v>10</v>
      </c>
      <c r="G331" s="38" t="s">
        <v>14</v>
      </c>
      <c r="H331" s="39" t="s">
        <v>74</v>
      </c>
      <c r="I331" s="40"/>
      <c r="J331" s="43">
        <f>J332</f>
        <v>5262.8</v>
      </c>
      <c r="K331" s="43">
        <f t="shared" ref="K331:S333" si="146">K332</f>
        <v>0</v>
      </c>
      <c r="L331" s="366">
        <f>L332</f>
        <v>0</v>
      </c>
      <c r="M331" s="366">
        <f t="shared" si="146"/>
        <v>0</v>
      </c>
      <c r="N331" s="43">
        <f t="shared" si="133"/>
        <v>5262.8</v>
      </c>
      <c r="O331" s="43">
        <f t="shared" si="134"/>
        <v>0</v>
      </c>
      <c r="P331" s="43">
        <f t="shared" si="146"/>
        <v>0</v>
      </c>
      <c r="Q331" s="43">
        <f t="shared" si="146"/>
        <v>0</v>
      </c>
      <c r="R331" s="43">
        <f t="shared" si="146"/>
        <v>0</v>
      </c>
      <c r="S331" s="43">
        <f t="shared" si="146"/>
        <v>0</v>
      </c>
    </row>
    <row r="332" spans="1:19" s="34" customFormat="1" ht="56.25" x14ac:dyDescent="0.2">
      <c r="A332" s="35" t="s">
        <v>83</v>
      </c>
      <c r="B332" s="50" t="s">
        <v>73</v>
      </c>
      <c r="C332" s="51" t="s">
        <v>22</v>
      </c>
      <c r="D332" s="39" t="s">
        <v>38</v>
      </c>
      <c r="E332" s="37" t="s">
        <v>35</v>
      </c>
      <c r="F332" s="38" t="s">
        <v>10</v>
      </c>
      <c r="G332" s="38" t="s">
        <v>13</v>
      </c>
      <c r="H332" s="39" t="s">
        <v>74</v>
      </c>
      <c r="I332" s="40"/>
      <c r="J332" s="43">
        <f>J333</f>
        <v>5262.8</v>
      </c>
      <c r="K332" s="43">
        <f t="shared" si="146"/>
        <v>0</v>
      </c>
      <c r="L332" s="366">
        <f>L333</f>
        <v>0</v>
      </c>
      <c r="M332" s="366">
        <f t="shared" si="146"/>
        <v>0</v>
      </c>
      <c r="N332" s="43">
        <f t="shared" si="133"/>
        <v>5262.8</v>
      </c>
      <c r="O332" s="43">
        <f t="shared" si="134"/>
        <v>0</v>
      </c>
      <c r="P332" s="43">
        <f t="shared" si="146"/>
        <v>0</v>
      </c>
      <c r="Q332" s="43">
        <f t="shared" si="146"/>
        <v>0</v>
      </c>
      <c r="R332" s="43">
        <f t="shared" si="146"/>
        <v>0</v>
      </c>
      <c r="S332" s="43">
        <f t="shared" si="146"/>
        <v>0</v>
      </c>
    </row>
    <row r="333" spans="1:19" s="34" customFormat="1" ht="37.5" x14ac:dyDescent="0.2">
      <c r="A333" s="52" t="s">
        <v>572</v>
      </c>
      <c r="B333" s="47" t="s">
        <v>73</v>
      </c>
      <c r="C333" s="48" t="s">
        <v>22</v>
      </c>
      <c r="D333" s="6" t="s">
        <v>38</v>
      </c>
      <c r="E333" s="5" t="s">
        <v>35</v>
      </c>
      <c r="F333" s="17" t="s">
        <v>10</v>
      </c>
      <c r="G333" s="17" t="s">
        <v>13</v>
      </c>
      <c r="H333" s="6" t="s">
        <v>573</v>
      </c>
      <c r="I333" s="7"/>
      <c r="J333" s="314">
        <f>J334</f>
        <v>5262.8</v>
      </c>
      <c r="K333" s="314">
        <f t="shared" si="146"/>
        <v>0</v>
      </c>
      <c r="L333" s="370">
        <f>L334</f>
        <v>0</v>
      </c>
      <c r="M333" s="370">
        <f t="shared" si="146"/>
        <v>0</v>
      </c>
      <c r="N333" s="314">
        <f t="shared" si="133"/>
        <v>5262.8</v>
      </c>
      <c r="O333" s="314">
        <f t="shared" si="134"/>
        <v>0</v>
      </c>
      <c r="P333" s="314">
        <f t="shared" si="146"/>
        <v>0</v>
      </c>
      <c r="Q333" s="314">
        <f t="shared" si="146"/>
        <v>0</v>
      </c>
      <c r="R333" s="314">
        <f t="shared" si="146"/>
        <v>0</v>
      </c>
      <c r="S333" s="314">
        <f t="shared" si="146"/>
        <v>0</v>
      </c>
    </row>
    <row r="334" spans="1:19" s="34" customFormat="1" ht="37.5" x14ac:dyDescent="0.2">
      <c r="A334" s="4" t="s">
        <v>339</v>
      </c>
      <c r="B334" s="47" t="s">
        <v>73</v>
      </c>
      <c r="C334" s="48" t="s">
        <v>22</v>
      </c>
      <c r="D334" s="6" t="s">
        <v>38</v>
      </c>
      <c r="E334" s="5" t="s">
        <v>35</v>
      </c>
      <c r="F334" s="17" t="s">
        <v>10</v>
      </c>
      <c r="G334" s="17" t="s">
        <v>13</v>
      </c>
      <c r="H334" s="6" t="s">
        <v>573</v>
      </c>
      <c r="I334" s="7">
        <v>600</v>
      </c>
      <c r="J334" s="18">
        <v>5262.8</v>
      </c>
      <c r="K334" s="18">
        <v>0</v>
      </c>
      <c r="L334" s="367">
        <v>0</v>
      </c>
      <c r="M334" s="367">
        <v>0</v>
      </c>
      <c r="N334" s="18">
        <f t="shared" si="133"/>
        <v>5262.8</v>
      </c>
      <c r="O334" s="18">
        <f t="shared" si="134"/>
        <v>0</v>
      </c>
      <c r="P334" s="18">
        <v>0</v>
      </c>
      <c r="Q334" s="18">
        <v>0</v>
      </c>
      <c r="R334" s="18">
        <v>0</v>
      </c>
      <c r="S334" s="18">
        <v>0</v>
      </c>
    </row>
    <row r="335" spans="1:19" s="34" customFormat="1" x14ac:dyDescent="0.2">
      <c r="A335" s="60" t="s">
        <v>702</v>
      </c>
      <c r="B335" s="50" t="s">
        <v>73</v>
      </c>
      <c r="C335" s="51" t="s">
        <v>22</v>
      </c>
      <c r="D335" s="39" t="s">
        <v>16</v>
      </c>
      <c r="E335" s="37"/>
      <c r="F335" s="38"/>
      <c r="G335" s="38"/>
      <c r="H335" s="39"/>
      <c r="I335" s="55"/>
      <c r="J335" s="43">
        <f>J336</f>
        <v>144.80000000000001</v>
      </c>
      <c r="K335" s="43">
        <f t="shared" ref="K335:S339" si="147">K336</f>
        <v>0</v>
      </c>
      <c r="L335" s="366">
        <f t="shared" si="147"/>
        <v>1665</v>
      </c>
      <c r="M335" s="366">
        <f t="shared" si="147"/>
        <v>1665</v>
      </c>
      <c r="N335" s="43">
        <f t="shared" si="147"/>
        <v>1809.8</v>
      </c>
      <c r="O335" s="43">
        <f t="shared" si="147"/>
        <v>1665</v>
      </c>
      <c r="P335" s="43">
        <f t="shared" si="147"/>
        <v>1809.8</v>
      </c>
      <c r="Q335" s="43">
        <f t="shared" si="147"/>
        <v>1665</v>
      </c>
      <c r="R335" s="43">
        <f t="shared" si="147"/>
        <v>1850</v>
      </c>
      <c r="S335" s="43">
        <f t="shared" si="147"/>
        <v>1665</v>
      </c>
    </row>
    <row r="336" spans="1:19" s="34" customFormat="1" ht="37.5" x14ac:dyDescent="0.2">
      <c r="A336" s="49" t="s">
        <v>117</v>
      </c>
      <c r="B336" s="50" t="s">
        <v>73</v>
      </c>
      <c r="C336" s="51" t="s">
        <v>22</v>
      </c>
      <c r="D336" s="39" t="s">
        <v>16</v>
      </c>
      <c r="E336" s="37" t="s">
        <v>35</v>
      </c>
      <c r="F336" s="38" t="s">
        <v>52</v>
      </c>
      <c r="G336" s="38" t="s">
        <v>14</v>
      </c>
      <c r="H336" s="39" t="s">
        <v>74</v>
      </c>
      <c r="I336" s="40"/>
      <c r="J336" s="43">
        <f>J337</f>
        <v>144.80000000000001</v>
      </c>
      <c r="K336" s="43">
        <f t="shared" si="147"/>
        <v>0</v>
      </c>
      <c r="L336" s="366">
        <f t="shared" si="147"/>
        <v>1665</v>
      </c>
      <c r="M336" s="366">
        <f t="shared" si="147"/>
        <v>1665</v>
      </c>
      <c r="N336" s="43">
        <f t="shared" si="147"/>
        <v>1809.8</v>
      </c>
      <c r="O336" s="43">
        <f t="shared" si="147"/>
        <v>1665</v>
      </c>
      <c r="P336" s="43">
        <f t="shared" si="147"/>
        <v>1809.8</v>
      </c>
      <c r="Q336" s="43">
        <f t="shared" si="147"/>
        <v>1665</v>
      </c>
      <c r="R336" s="43">
        <f t="shared" si="147"/>
        <v>1850</v>
      </c>
      <c r="S336" s="43">
        <f t="shared" si="147"/>
        <v>1665</v>
      </c>
    </row>
    <row r="337" spans="1:19" s="34" customFormat="1" ht="56.25" x14ac:dyDescent="0.2">
      <c r="A337" s="49" t="s">
        <v>173</v>
      </c>
      <c r="B337" s="50" t="s">
        <v>73</v>
      </c>
      <c r="C337" s="51" t="s">
        <v>22</v>
      </c>
      <c r="D337" s="39" t="s">
        <v>16</v>
      </c>
      <c r="E337" s="37" t="s">
        <v>35</v>
      </c>
      <c r="F337" s="38" t="s">
        <v>51</v>
      </c>
      <c r="G337" s="38" t="s">
        <v>14</v>
      </c>
      <c r="H337" s="39" t="s">
        <v>74</v>
      </c>
      <c r="I337" s="53"/>
      <c r="J337" s="43">
        <f>J338</f>
        <v>144.80000000000001</v>
      </c>
      <c r="K337" s="43">
        <f t="shared" si="147"/>
        <v>0</v>
      </c>
      <c r="L337" s="366">
        <f t="shared" si="147"/>
        <v>1665</v>
      </c>
      <c r="M337" s="366">
        <f t="shared" si="147"/>
        <v>1665</v>
      </c>
      <c r="N337" s="43">
        <f t="shared" si="147"/>
        <v>1809.8</v>
      </c>
      <c r="O337" s="43">
        <f t="shared" si="147"/>
        <v>1665</v>
      </c>
      <c r="P337" s="43">
        <f t="shared" si="147"/>
        <v>1809.8</v>
      </c>
      <c r="Q337" s="43">
        <f t="shared" si="147"/>
        <v>1665</v>
      </c>
      <c r="R337" s="43">
        <f t="shared" si="147"/>
        <v>1850</v>
      </c>
      <c r="S337" s="43">
        <f t="shared" si="147"/>
        <v>1665</v>
      </c>
    </row>
    <row r="338" spans="1:19" s="34" customFormat="1" ht="37.5" x14ac:dyDescent="0.2">
      <c r="A338" s="49" t="s">
        <v>701</v>
      </c>
      <c r="B338" s="50" t="s">
        <v>73</v>
      </c>
      <c r="C338" s="51" t="s">
        <v>22</v>
      </c>
      <c r="D338" s="39" t="s">
        <v>16</v>
      </c>
      <c r="E338" s="37" t="s">
        <v>35</v>
      </c>
      <c r="F338" s="38" t="s">
        <v>52</v>
      </c>
      <c r="G338" s="38" t="s">
        <v>699</v>
      </c>
      <c r="H338" s="39" t="s">
        <v>74</v>
      </c>
      <c r="I338" s="40"/>
      <c r="J338" s="43">
        <f>J339</f>
        <v>144.80000000000001</v>
      </c>
      <c r="K338" s="43">
        <f t="shared" si="147"/>
        <v>0</v>
      </c>
      <c r="L338" s="366">
        <f t="shared" si="147"/>
        <v>1665</v>
      </c>
      <c r="M338" s="366">
        <f t="shared" si="147"/>
        <v>1665</v>
      </c>
      <c r="N338" s="43">
        <f t="shared" si="147"/>
        <v>1809.8</v>
      </c>
      <c r="O338" s="43">
        <f t="shared" si="147"/>
        <v>1665</v>
      </c>
      <c r="P338" s="43">
        <f t="shared" si="147"/>
        <v>1809.8</v>
      </c>
      <c r="Q338" s="43">
        <f t="shared" si="147"/>
        <v>1665</v>
      </c>
      <c r="R338" s="43">
        <f t="shared" si="147"/>
        <v>1850</v>
      </c>
      <c r="S338" s="43">
        <f t="shared" si="147"/>
        <v>1665</v>
      </c>
    </row>
    <row r="339" spans="1:19" s="34" customFormat="1" ht="75" x14ac:dyDescent="0.2">
      <c r="A339" s="52" t="s">
        <v>698</v>
      </c>
      <c r="B339" s="47" t="s">
        <v>73</v>
      </c>
      <c r="C339" s="48" t="s">
        <v>22</v>
      </c>
      <c r="D339" s="6" t="s">
        <v>16</v>
      </c>
      <c r="E339" s="5" t="s">
        <v>35</v>
      </c>
      <c r="F339" s="17" t="s">
        <v>52</v>
      </c>
      <c r="G339" s="17" t="s">
        <v>699</v>
      </c>
      <c r="H339" s="6" t="s">
        <v>700</v>
      </c>
      <c r="I339" s="54"/>
      <c r="J339" s="18">
        <f>J340</f>
        <v>144.80000000000001</v>
      </c>
      <c r="K339" s="18">
        <f t="shared" si="147"/>
        <v>0</v>
      </c>
      <c r="L339" s="367">
        <f t="shared" si="147"/>
        <v>1665</v>
      </c>
      <c r="M339" s="367">
        <f t="shared" si="147"/>
        <v>1665</v>
      </c>
      <c r="N339" s="18">
        <f t="shared" si="147"/>
        <v>1809.8</v>
      </c>
      <c r="O339" s="18">
        <f t="shared" si="147"/>
        <v>1665</v>
      </c>
      <c r="P339" s="18">
        <f t="shared" si="147"/>
        <v>1809.8</v>
      </c>
      <c r="Q339" s="18">
        <f t="shared" si="147"/>
        <v>1665</v>
      </c>
      <c r="R339" s="18">
        <f t="shared" si="147"/>
        <v>1850</v>
      </c>
      <c r="S339" s="18">
        <f t="shared" si="147"/>
        <v>1665</v>
      </c>
    </row>
    <row r="340" spans="1:19" s="34" customFormat="1" ht="37.5" x14ac:dyDescent="0.2">
      <c r="A340" s="4" t="s">
        <v>339</v>
      </c>
      <c r="B340" s="47" t="s">
        <v>73</v>
      </c>
      <c r="C340" s="48" t="s">
        <v>22</v>
      </c>
      <c r="D340" s="6" t="s">
        <v>16</v>
      </c>
      <c r="E340" s="5" t="s">
        <v>35</v>
      </c>
      <c r="F340" s="17" t="s">
        <v>52</v>
      </c>
      <c r="G340" s="17" t="s">
        <v>699</v>
      </c>
      <c r="H340" s="6" t="s">
        <v>700</v>
      </c>
      <c r="I340" s="7">
        <v>600</v>
      </c>
      <c r="J340" s="18">
        <v>144.80000000000001</v>
      </c>
      <c r="K340" s="18">
        <v>0</v>
      </c>
      <c r="L340" s="367">
        <f>M340</f>
        <v>1665</v>
      </c>
      <c r="M340" s="367">
        <v>1665</v>
      </c>
      <c r="N340" s="18">
        <f>J340+L340</f>
        <v>1809.8</v>
      </c>
      <c r="O340" s="18">
        <f>K340+M340</f>
        <v>1665</v>
      </c>
      <c r="P340" s="18">
        <f>144.8+Q340</f>
        <v>1809.8</v>
      </c>
      <c r="Q340" s="18">
        <v>1665</v>
      </c>
      <c r="R340" s="18">
        <f>144.8+40.2+S340</f>
        <v>1850</v>
      </c>
      <c r="S340" s="18">
        <v>1665</v>
      </c>
    </row>
    <row r="341" spans="1:19" ht="56.25" x14ac:dyDescent="0.2">
      <c r="A341" s="252" t="s">
        <v>132</v>
      </c>
      <c r="B341" s="50">
        <v>111</v>
      </c>
      <c r="C341" s="48"/>
      <c r="D341" s="6"/>
      <c r="E341" s="5"/>
      <c r="F341" s="17"/>
      <c r="G341" s="17"/>
      <c r="H341" s="6"/>
      <c r="I341" s="7"/>
      <c r="J341" s="43">
        <f t="shared" ref="J341:S347" si="148">J342</f>
        <v>3000</v>
      </c>
      <c r="K341" s="43">
        <f t="shared" si="148"/>
        <v>0</v>
      </c>
      <c r="L341" s="366">
        <f t="shared" si="148"/>
        <v>0</v>
      </c>
      <c r="M341" s="366">
        <f t="shared" si="148"/>
        <v>0</v>
      </c>
      <c r="N341" s="43">
        <f t="shared" si="133"/>
        <v>3000</v>
      </c>
      <c r="O341" s="43">
        <f t="shared" si="134"/>
        <v>0</v>
      </c>
      <c r="P341" s="43">
        <f t="shared" si="148"/>
        <v>3000</v>
      </c>
      <c r="Q341" s="43">
        <f t="shared" si="148"/>
        <v>0</v>
      </c>
      <c r="R341" s="43">
        <f t="shared" si="148"/>
        <v>3000</v>
      </c>
      <c r="S341" s="43">
        <f t="shared" si="148"/>
        <v>0</v>
      </c>
    </row>
    <row r="342" spans="1:19" s="34" customFormat="1" x14ac:dyDescent="0.2">
      <c r="A342" s="60" t="s">
        <v>12</v>
      </c>
      <c r="B342" s="50">
        <v>111</v>
      </c>
      <c r="C342" s="51" t="s">
        <v>13</v>
      </c>
      <c r="D342" s="39" t="s">
        <v>14</v>
      </c>
      <c r="E342" s="37"/>
      <c r="F342" s="38"/>
      <c r="G342" s="38"/>
      <c r="H342" s="39"/>
      <c r="I342" s="55"/>
      <c r="J342" s="43">
        <f t="shared" si="148"/>
        <v>3000</v>
      </c>
      <c r="K342" s="43">
        <f t="shared" si="148"/>
        <v>0</v>
      </c>
      <c r="L342" s="366">
        <f t="shared" si="148"/>
        <v>0</v>
      </c>
      <c r="M342" s="366">
        <f t="shared" si="148"/>
        <v>0</v>
      </c>
      <c r="N342" s="43">
        <f t="shared" si="133"/>
        <v>3000</v>
      </c>
      <c r="O342" s="43">
        <f t="shared" si="134"/>
        <v>0</v>
      </c>
      <c r="P342" s="43">
        <f t="shared" si="148"/>
        <v>3000</v>
      </c>
      <c r="Q342" s="43">
        <f t="shared" si="148"/>
        <v>0</v>
      </c>
      <c r="R342" s="43">
        <f t="shared" si="148"/>
        <v>3000</v>
      </c>
      <c r="S342" s="43">
        <f t="shared" si="148"/>
        <v>0</v>
      </c>
    </row>
    <row r="343" spans="1:19" s="34" customFormat="1" x14ac:dyDescent="0.2">
      <c r="A343" s="60" t="s">
        <v>21</v>
      </c>
      <c r="B343" s="50">
        <v>111</v>
      </c>
      <c r="C343" s="51" t="s">
        <v>13</v>
      </c>
      <c r="D343" s="39" t="s">
        <v>22</v>
      </c>
      <c r="E343" s="37"/>
      <c r="F343" s="38"/>
      <c r="G343" s="38"/>
      <c r="H343" s="39"/>
      <c r="I343" s="55"/>
      <c r="J343" s="43">
        <f t="shared" si="148"/>
        <v>3000</v>
      </c>
      <c r="K343" s="43">
        <f t="shared" si="148"/>
        <v>0</v>
      </c>
      <c r="L343" s="366">
        <f t="shared" si="148"/>
        <v>0</v>
      </c>
      <c r="M343" s="366">
        <f t="shared" si="148"/>
        <v>0</v>
      </c>
      <c r="N343" s="43">
        <f t="shared" si="133"/>
        <v>3000</v>
      </c>
      <c r="O343" s="43">
        <f t="shared" si="134"/>
        <v>0</v>
      </c>
      <c r="P343" s="43">
        <f t="shared" si="148"/>
        <v>3000</v>
      </c>
      <c r="Q343" s="43">
        <f t="shared" si="148"/>
        <v>0</v>
      </c>
      <c r="R343" s="43">
        <f t="shared" si="148"/>
        <v>3000</v>
      </c>
      <c r="S343" s="43">
        <f t="shared" si="148"/>
        <v>0</v>
      </c>
    </row>
    <row r="344" spans="1:19" s="34" customFormat="1" ht="37.5" x14ac:dyDescent="0.2">
      <c r="A344" s="35" t="s">
        <v>55</v>
      </c>
      <c r="B344" s="50">
        <v>111</v>
      </c>
      <c r="C344" s="51" t="s">
        <v>13</v>
      </c>
      <c r="D344" s="39" t="s">
        <v>22</v>
      </c>
      <c r="E344" s="37" t="s">
        <v>56</v>
      </c>
      <c r="F344" s="38" t="s">
        <v>51</v>
      </c>
      <c r="G344" s="38" t="s">
        <v>14</v>
      </c>
      <c r="H344" s="39" t="s">
        <v>74</v>
      </c>
      <c r="I344" s="7"/>
      <c r="J344" s="43">
        <f t="shared" si="148"/>
        <v>3000</v>
      </c>
      <c r="K344" s="43">
        <f t="shared" si="148"/>
        <v>0</v>
      </c>
      <c r="L344" s="366">
        <f t="shared" si="148"/>
        <v>0</v>
      </c>
      <c r="M344" s="366">
        <f t="shared" si="148"/>
        <v>0</v>
      </c>
      <c r="N344" s="43">
        <f t="shared" si="133"/>
        <v>3000</v>
      </c>
      <c r="O344" s="43">
        <f t="shared" si="134"/>
        <v>0</v>
      </c>
      <c r="P344" s="43">
        <f t="shared" si="148"/>
        <v>3000</v>
      </c>
      <c r="Q344" s="43">
        <f t="shared" si="148"/>
        <v>0</v>
      </c>
      <c r="R344" s="43">
        <f t="shared" si="148"/>
        <v>3000</v>
      </c>
      <c r="S344" s="43">
        <f t="shared" si="148"/>
        <v>0</v>
      </c>
    </row>
    <row r="345" spans="1:19" s="34" customFormat="1" x14ac:dyDescent="0.2">
      <c r="A345" s="35" t="s">
        <v>57</v>
      </c>
      <c r="B345" s="50">
        <v>111</v>
      </c>
      <c r="C345" s="51" t="s">
        <v>13</v>
      </c>
      <c r="D345" s="39" t="s">
        <v>22</v>
      </c>
      <c r="E345" s="37" t="s">
        <v>56</v>
      </c>
      <c r="F345" s="38" t="s">
        <v>58</v>
      </c>
      <c r="G345" s="38" t="s">
        <v>14</v>
      </c>
      <c r="H345" s="39" t="s">
        <v>74</v>
      </c>
      <c r="I345" s="7"/>
      <c r="J345" s="43">
        <f t="shared" si="148"/>
        <v>3000</v>
      </c>
      <c r="K345" s="43">
        <f t="shared" si="148"/>
        <v>0</v>
      </c>
      <c r="L345" s="366">
        <f t="shared" si="148"/>
        <v>0</v>
      </c>
      <c r="M345" s="366">
        <f t="shared" si="148"/>
        <v>0</v>
      </c>
      <c r="N345" s="43">
        <f t="shared" si="133"/>
        <v>3000</v>
      </c>
      <c r="O345" s="43">
        <f t="shared" si="134"/>
        <v>0</v>
      </c>
      <c r="P345" s="43">
        <f t="shared" si="148"/>
        <v>3000</v>
      </c>
      <c r="Q345" s="43">
        <f t="shared" si="148"/>
        <v>0</v>
      </c>
      <c r="R345" s="43">
        <f t="shared" si="148"/>
        <v>3000</v>
      </c>
      <c r="S345" s="43">
        <f t="shared" si="148"/>
        <v>0</v>
      </c>
    </row>
    <row r="346" spans="1:19" s="34" customFormat="1" x14ac:dyDescent="0.2">
      <c r="A346" s="35" t="s">
        <v>57</v>
      </c>
      <c r="B346" s="50">
        <v>111</v>
      </c>
      <c r="C346" s="51" t="s">
        <v>13</v>
      </c>
      <c r="D346" s="39" t="s">
        <v>22</v>
      </c>
      <c r="E346" s="37" t="s">
        <v>56</v>
      </c>
      <c r="F346" s="38" t="s">
        <v>58</v>
      </c>
      <c r="G346" s="38" t="s">
        <v>13</v>
      </c>
      <c r="H346" s="39" t="s">
        <v>74</v>
      </c>
      <c r="I346" s="40"/>
      <c r="J346" s="43">
        <f t="shared" si="148"/>
        <v>3000</v>
      </c>
      <c r="K346" s="43">
        <f t="shared" si="148"/>
        <v>0</v>
      </c>
      <c r="L346" s="366">
        <f t="shared" si="148"/>
        <v>0</v>
      </c>
      <c r="M346" s="366">
        <f t="shared" si="148"/>
        <v>0</v>
      </c>
      <c r="N346" s="43">
        <f t="shared" si="133"/>
        <v>3000</v>
      </c>
      <c r="O346" s="43">
        <f t="shared" si="134"/>
        <v>0</v>
      </c>
      <c r="P346" s="43">
        <f t="shared" si="148"/>
        <v>3000</v>
      </c>
      <c r="Q346" s="43">
        <f t="shared" si="148"/>
        <v>0</v>
      </c>
      <c r="R346" s="43">
        <f t="shared" si="148"/>
        <v>3000</v>
      </c>
      <c r="S346" s="43">
        <f t="shared" si="148"/>
        <v>0</v>
      </c>
    </row>
    <row r="347" spans="1:19" s="34" customFormat="1" ht="37.5" x14ac:dyDescent="0.2">
      <c r="A347" s="2" t="s">
        <v>112</v>
      </c>
      <c r="B347" s="47">
        <v>111</v>
      </c>
      <c r="C347" s="48" t="s">
        <v>13</v>
      </c>
      <c r="D347" s="6" t="s">
        <v>22</v>
      </c>
      <c r="E347" s="5" t="s">
        <v>56</v>
      </c>
      <c r="F347" s="17" t="s">
        <v>58</v>
      </c>
      <c r="G347" s="17" t="s">
        <v>13</v>
      </c>
      <c r="H347" s="6" t="s">
        <v>113</v>
      </c>
      <c r="I347" s="7"/>
      <c r="J347" s="18">
        <f t="shared" si="148"/>
        <v>3000</v>
      </c>
      <c r="K347" s="18">
        <f t="shared" si="148"/>
        <v>0</v>
      </c>
      <c r="L347" s="367">
        <f t="shared" si="148"/>
        <v>0</v>
      </c>
      <c r="M347" s="367">
        <f t="shared" si="148"/>
        <v>0</v>
      </c>
      <c r="N347" s="18">
        <f t="shared" si="133"/>
        <v>3000</v>
      </c>
      <c r="O347" s="18">
        <f t="shared" si="134"/>
        <v>0</v>
      </c>
      <c r="P347" s="18">
        <f t="shared" si="148"/>
        <v>3000</v>
      </c>
      <c r="Q347" s="18">
        <f t="shared" si="148"/>
        <v>0</v>
      </c>
      <c r="R347" s="18">
        <f t="shared" si="148"/>
        <v>3000</v>
      </c>
      <c r="S347" s="18">
        <f t="shared" si="148"/>
        <v>0</v>
      </c>
    </row>
    <row r="348" spans="1:19" s="34" customFormat="1" x14ac:dyDescent="0.2">
      <c r="A348" s="2" t="s">
        <v>340</v>
      </c>
      <c r="B348" s="47">
        <v>111</v>
      </c>
      <c r="C348" s="48" t="s">
        <v>13</v>
      </c>
      <c r="D348" s="6" t="s">
        <v>22</v>
      </c>
      <c r="E348" s="5" t="s">
        <v>56</v>
      </c>
      <c r="F348" s="17" t="s">
        <v>58</v>
      </c>
      <c r="G348" s="17" t="s">
        <v>13</v>
      </c>
      <c r="H348" s="6" t="s">
        <v>113</v>
      </c>
      <c r="I348" s="7">
        <v>800</v>
      </c>
      <c r="J348" s="18">
        <v>3000</v>
      </c>
      <c r="K348" s="18">
        <v>0</v>
      </c>
      <c r="L348" s="367">
        <v>0</v>
      </c>
      <c r="M348" s="367">
        <v>0</v>
      </c>
      <c r="N348" s="18">
        <f t="shared" si="133"/>
        <v>3000</v>
      </c>
      <c r="O348" s="18">
        <f t="shared" si="134"/>
        <v>0</v>
      </c>
      <c r="P348" s="18">
        <f>3000</f>
        <v>3000</v>
      </c>
      <c r="Q348" s="18">
        <v>0</v>
      </c>
      <c r="R348" s="18">
        <f>3000</f>
        <v>3000</v>
      </c>
      <c r="S348" s="18">
        <v>0</v>
      </c>
    </row>
    <row r="349" spans="1:19" ht="56.25" x14ac:dyDescent="0.2">
      <c r="A349" s="252" t="s">
        <v>133</v>
      </c>
      <c r="B349" s="243" t="s">
        <v>63</v>
      </c>
      <c r="C349" s="5"/>
      <c r="D349" s="6"/>
      <c r="E349" s="5"/>
      <c r="F349" s="17"/>
      <c r="G349" s="17"/>
      <c r="H349" s="6"/>
      <c r="I349" s="7"/>
      <c r="J349" s="43">
        <f t="shared" ref="J349:S355" si="149">J350</f>
        <v>200</v>
      </c>
      <c r="K349" s="43">
        <f t="shared" si="149"/>
        <v>0</v>
      </c>
      <c r="L349" s="366">
        <f t="shared" si="149"/>
        <v>0</v>
      </c>
      <c r="M349" s="366">
        <f t="shared" si="149"/>
        <v>0</v>
      </c>
      <c r="N349" s="43">
        <f t="shared" si="133"/>
        <v>200</v>
      </c>
      <c r="O349" s="43">
        <f t="shared" si="134"/>
        <v>0</v>
      </c>
      <c r="P349" s="43">
        <f t="shared" si="149"/>
        <v>200</v>
      </c>
      <c r="Q349" s="43">
        <f t="shared" si="149"/>
        <v>0</v>
      </c>
      <c r="R349" s="43">
        <f t="shared" si="149"/>
        <v>200</v>
      </c>
      <c r="S349" s="43">
        <f t="shared" si="149"/>
        <v>0</v>
      </c>
    </row>
    <row r="350" spans="1:19" s="34" customFormat="1" x14ac:dyDescent="0.2">
      <c r="A350" s="60" t="s">
        <v>12</v>
      </c>
      <c r="B350" s="50" t="s">
        <v>63</v>
      </c>
      <c r="C350" s="51" t="s">
        <v>13</v>
      </c>
      <c r="D350" s="39" t="s">
        <v>14</v>
      </c>
      <c r="E350" s="37"/>
      <c r="F350" s="38"/>
      <c r="G350" s="38"/>
      <c r="H350" s="39"/>
      <c r="I350" s="55"/>
      <c r="J350" s="43">
        <f t="shared" si="149"/>
        <v>200</v>
      </c>
      <c r="K350" s="43">
        <f t="shared" si="149"/>
        <v>0</v>
      </c>
      <c r="L350" s="366">
        <f t="shared" si="149"/>
        <v>0</v>
      </c>
      <c r="M350" s="366">
        <f t="shared" si="149"/>
        <v>0</v>
      </c>
      <c r="N350" s="43">
        <f t="shared" si="133"/>
        <v>200</v>
      </c>
      <c r="O350" s="43">
        <f t="shared" si="134"/>
        <v>0</v>
      </c>
      <c r="P350" s="43">
        <f t="shared" si="149"/>
        <v>200</v>
      </c>
      <c r="Q350" s="43">
        <f t="shared" si="149"/>
        <v>0</v>
      </c>
      <c r="R350" s="43">
        <f t="shared" si="149"/>
        <v>200</v>
      </c>
      <c r="S350" s="43">
        <f t="shared" si="149"/>
        <v>0</v>
      </c>
    </row>
    <row r="351" spans="1:19" s="34" customFormat="1" ht="56.25" x14ac:dyDescent="0.2">
      <c r="A351" s="60" t="s">
        <v>18</v>
      </c>
      <c r="B351" s="50" t="s">
        <v>63</v>
      </c>
      <c r="C351" s="51" t="s">
        <v>13</v>
      </c>
      <c r="D351" s="39" t="s">
        <v>19</v>
      </c>
      <c r="E351" s="37"/>
      <c r="F351" s="38"/>
      <c r="G351" s="38"/>
      <c r="H351" s="39"/>
      <c r="I351" s="55"/>
      <c r="J351" s="43">
        <f t="shared" si="149"/>
        <v>200</v>
      </c>
      <c r="K351" s="43">
        <f t="shared" si="149"/>
        <v>0</v>
      </c>
      <c r="L351" s="366">
        <f t="shared" si="149"/>
        <v>0</v>
      </c>
      <c r="M351" s="366">
        <f t="shared" si="149"/>
        <v>0</v>
      </c>
      <c r="N351" s="43">
        <f t="shared" si="133"/>
        <v>200</v>
      </c>
      <c r="O351" s="43">
        <f t="shared" si="134"/>
        <v>0</v>
      </c>
      <c r="P351" s="43">
        <f t="shared" si="149"/>
        <v>200</v>
      </c>
      <c r="Q351" s="43">
        <f t="shared" si="149"/>
        <v>0</v>
      </c>
      <c r="R351" s="43">
        <f t="shared" si="149"/>
        <v>200</v>
      </c>
      <c r="S351" s="43">
        <f t="shared" si="149"/>
        <v>0</v>
      </c>
    </row>
    <row r="352" spans="1:19" s="34" customFormat="1" ht="37.5" x14ac:dyDescent="0.2">
      <c r="A352" s="60" t="s">
        <v>158</v>
      </c>
      <c r="B352" s="50" t="s">
        <v>63</v>
      </c>
      <c r="C352" s="51" t="s">
        <v>13</v>
      </c>
      <c r="D352" s="39" t="s">
        <v>19</v>
      </c>
      <c r="E352" s="37" t="s">
        <v>54</v>
      </c>
      <c r="F352" s="38" t="s">
        <v>51</v>
      </c>
      <c r="G352" s="38" t="s">
        <v>14</v>
      </c>
      <c r="H352" s="39" t="s">
        <v>74</v>
      </c>
      <c r="I352" s="40"/>
      <c r="J352" s="43">
        <f t="shared" si="149"/>
        <v>200</v>
      </c>
      <c r="K352" s="43">
        <f t="shared" si="149"/>
        <v>0</v>
      </c>
      <c r="L352" s="366">
        <f t="shared" si="149"/>
        <v>0</v>
      </c>
      <c r="M352" s="366">
        <f t="shared" si="149"/>
        <v>0</v>
      </c>
      <c r="N352" s="43">
        <f t="shared" si="133"/>
        <v>200</v>
      </c>
      <c r="O352" s="43">
        <f t="shared" si="134"/>
        <v>0</v>
      </c>
      <c r="P352" s="43">
        <f t="shared" si="149"/>
        <v>200</v>
      </c>
      <c r="Q352" s="43">
        <f t="shared" si="149"/>
        <v>0</v>
      </c>
      <c r="R352" s="43">
        <f t="shared" si="149"/>
        <v>200</v>
      </c>
      <c r="S352" s="43">
        <f t="shared" si="149"/>
        <v>0</v>
      </c>
    </row>
    <row r="353" spans="1:19" s="34" customFormat="1" ht="37.5" x14ac:dyDescent="0.2">
      <c r="A353" s="60" t="s">
        <v>160</v>
      </c>
      <c r="B353" s="50" t="s">
        <v>63</v>
      </c>
      <c r="C353" s="51" t="s">
        <v>13</v>
      </c>
      <c r="D353" s="39" t="s">
        <v>19</v>
      </c>
      <c r="E353" s="37" t="s">
        <v>54</v>
      </c>
      <c r="F353" s="38" t="s">
        <v>11</v>
      </c>
      <c r="G353" s="38" t="s">
        <v>14</v>
      </c>
      <c r="H353" s="39" t="s">
        <v>74</v>
      </c>
      <c r="I353" s="40"/>
      <c r="J353" s="43">
        <f t="shared" si="149"/>
        <v>200</v>
      </c>
      <c r="K353" s="43">
        <f t="shared" si="149"/>
        <v>0</v>
      </c>
      <c r="L353" s="366">
        <f t="shared" si="149"/>
        <v>0</v>
      </c>
      <c r="M353" s="366">
        <f t="shared" si="149"/>
        <v>0</v>
      </c>
      <c r="N353" s="43">
        <f t="shared" si="133"/>
        <v>200</v>
      </c>
      <c r="O353" s="43">
        <f t="shared" si="134"/>
        <v>0</v>
      </c>
      <c r="P353" s="43">
        <f t="shared" si="149"/>
        <v>200</v>
      </c>
      <c r="Q353" s="43">
        <f t="shared" si="149"/>
        <v>0</v>
      </c>
      <c r="R353" s="43">
        <f t="shared" si="149"/>
        <v>200</v>
      </c>
      <c r="S353" s="43">
        <f t="shared" si="149"/>
        <v>0</v>
      </c>
    </row>
    <row r="354" spans="1:19" s="34" customFormat="1" x14ac:dyDescent="0.2">
      <c r="A354" s="60" t="s">
        <v>57</v>
      </c>
      <c r="B354" s="50" t="s">
        <v>63</v>
      </c>
      <c r="C354" s="51" t="s">
        <v>13</v>
      </c>
      <c r="D354" s="39" t="s">
        <v>19</v>
      </c>
      <c r="E354" s="37" t="s">
        <v>54</v>
      </c>
      <c r="F354" s="38" t="s">
        <v>11</v>
      </c>
      <c r="G354" s="38" t="s">
        <v>13</v>
      </c>
      <c r="H354" s="39" t="s">
        <v>74</v>
      </c>
      <c r="I354" s="40"/>
      <c r="J354" s="43">
        <f t="shared" si="149"/>
        <v>200</v>
      </c>
      <c r="K354" s="43">
        <f t="shared" si="149"/>
        <v>0</v>
      </c>
      <c r="L354" s="366">
        <f t="shared" si="149"/>
        <v>0</v>
      </c>
      <c r="M354" s="366">
        <f t="shared" si="149"/>
        <v>0</v>
      </c>
      <c r="N354" s="43">
        <f t="shared" si="133"/>
        <v>200</v>
      </c>
      <c r="O354" s="43">
        <f t="shared" si="134"/>
        <v>0</v>
      </c>
      <c r="P354" s="43">
        <f t="shared" si="149"/>
        <v>200</v>
      </c>
      <c r="Q354" s="43">
        <f t="shared" si="149"/>
        <v>0</v>
      </c>
      <c r="R354" s="43">
        <f t="shared" si="149"/>
        <v>200</v>
      </c>
      <c r="S354" s="43">
        <f t="shared" si="149"/>
        <v>0</v>
      </c>
    </row>
    <row r="355" spans="1:19" s="34" customFormat="1" ht="75" x14ac:dyDescent="0.2">
      <c r="A355" s="16" t="s">
        <v>148</v>
      </c>
      <c r="B355" s="47" t="s">
        <v>63</v>
      </c>
      <c r="C355" s="48" t="s">
        <v>13</v>
      </c>
      <c r="D355" s="6" t="s">
        <v>19</v>
      </c>
      <c r="E355" s="5" t="s">
        <v>54</v>
      </c>
      <c r="F355" s="17" t="s">
        <v>11</v>
      </c>
      <c r="G355" s="17" t="s">
        <v>13</v>
      </c>
      <c r="H355" s="6" t="s">
        <v>102</v>
      </c>
      <c r="I355" s="7"/>
      <c r="J355" s="18">
        <f t="shared" si="149"/>
        <v>200</v>
      </c>
      <c r="K355" s="18">
        <f t="shared" si="149"/>
        <v>0</v>
      </c>
      <c r="L355" s="367">
        <f t="shared" si="149"/>
        <v>0</v>
      </c>
      <c r="M355" s="367">
        <f t="shared" si="149"/>
        <v>0</v>
      </c>
      <c r="N355" s="18">
        <f t="shared" si="133"/>
        <v>200</v>
      </c>
      <c r="O355" s="18">
        <f t="shared" si="134"/>
        <v>0</v>
      </c>
      <c r="P355" s="18">
        <f t="shared" si="149"/>
        <v>200</v>
      </c>
      <c r="Q355" s="18">
        <f t="shared" si="149"/>
        <v>0</v>
      </c>
      <c r="R355" s="18">
        <f t="shared" si="149"/>
        <v>200</v>
      </c>
      <c r="S355" s="18">
        <f t="shared" si="149"/>
        <v>0</v>
      </c>
    </row>
    <row r="356" spans="1:19" x14ac:dyDescent="0.2">
      <c r="A356" s="4" t="s">
        <v>338</v>
      </c>
      <c r="B356" s="47" t="s">
        <v>63</v>
      </c>
      <c r="C356" s="48" t="s">
        <v>13</v>
      </c>
      <c r="D356" s="6" t="s">
        <v>19</v>
      </c>
      <c r="E356" s="5" t="s">
        <v>54</v>
      </c>
      <c r="F356" s="17" t="s">
        <v>11</v>
      </c>
      <c r="G356" s="17" t="s">
        <v>13</v>
      </c>
      <c r="H356" s="6" t="s">
        <v>102</v>
      </c>
      <c r="I356" s="7">
        <v>500</v>
      </c>
      <c r="J356" s="18">
        <v>200</v>
      </c>
      <c r="K356" s="18">
        <v>0</v>
      </c>
      <c r="L356" s="367">
        <v>0</v>
      </c>
      <c r="M356" s="367">
        <v>0</v>
      </c>
      <c r="N356" s="18">
        <f t="shared" si="133"/>
        <v>200</v>
      </c>
      <c r="O356" s="18">
        <f t="shared" si="134"/>
        <v>0</v>
      </c>
      <c r="P356" s="18">
        <v>200</v>
      </c>
      <c r="Q356" s="18">
        <v>0</v>
      </c>
      <c r="R356" s="18">
        <v>200</v>
      </c>
      <c r="S356" s="18">
        <v>0</v>
      </c>
    </row>
    <row r="357" spans="1:19" ht="37.5" x14ac:dyDescent="0.2">
      <c r="A357" s="60" t="s">
        <v>402</v>
      </c>
      <c r="B357" s="98"/>
      <c r="C357" s="5"/>
      <c r="D357" s="6"/>
      <c r="E357" s="5"/>
      <c r="F357" s="227"/>
      <c r="G357" s="227"/>
      <c r="H357" s="6"/>
      <c r="I357" s="54"/>
      <c r="J357" s="43">
        <f t="shared" ref="J357:S357" si="150">J15+J30+J341+J349</f>
        <v>694240.5</v>
      </c>
      <c r="K357" s="43">
        <f t="shared" si="150"/>
        <v>281780.19999999995</v>
      </c>
      <c r="L357" s="366">
        <f t="shared" si="150"/>
        <v>14646.1</v>
      </c>
      <c r="M357" s="366">
        <f t="shared" si="150"/>
        <v>1665</v>
      </c>
      <c r="N357" s="43">
        <f t="shared" si="150"/>
        <v>708886.6</v>
      </c>
      <c r="O357" s="43">
        <f t="shared" si="150"/>
        <v>283445.19999999995</v>
      </c>
      <c r="P357" s="43">
        <f t="shared" si="150"/>
        <v>404103.9</v>
      </c>
      <c r="Q357" s="43">
        <f t="shared" si="150"/>
        <v>76962.599999999991</v>
      </c>
      <c r="R357" s="43">
        <f t="shared" si="150"/>
        <v>858158.79999999993</v>
      </c>
      <c r="S357" s="43">
        <f t="shared" si="150"/>
        <v>516068.39999999997</v>
      </c>
    </row>
    <row r="358" spans="1:19" x14ac:dyDescent="0.2">
      <c r="A358" s="16" t="s">
        <v>393</v>
      </c>
      <c r="B358" s="98"/>
      <c r="C358" s="5"/>
      <c r="D358" s="6"/>
      <c r="E358" s="5"/>
      <c r="F358" s="227"/>
      <c r="G358" s="227"/>
      <c r="H358" s="6"/>
      <c r="I358" s="54"/>
      <c r="J358" s="18">
        <v>0</v>
      </c>
      <c r="K358" s="18">
        <v>0</v>
      </c>
      <c r="L358" s="367">
        <v>0</v>
      </c>
      <c r="M358" s="367">
        <v>0</v>
      </c>
      <c r="N358" s="18">
        <v>0</v>
      </c>
      <c r="O358" s="18">
        <v>0</v>
      </c>
      <c r="P358" s="18">
        <f>9000+3900</f>
        <v>12900</v>
      </c>
      <c r="Q358" s="18"/>
      <c r="R358" s="18">
        <v>18500</v>
      </c>
      <c r="S358" s="18"/>
    </row>
    <row r="359" spans="1:19" x14ac:dyDescent="0.2">
      <c r="A359" s="60" t="s">
        <v>401</v>
      </c>
      <c r="B359" s="98"/>
      <c r="C359" s="5"/>
      <c r="D359" s="6"/>
      <c r="E359" s="5"/>
      <c r="F359" s="227"/>
      <c r="G359" s="227"/>
      <c r="H359" s="6"/>
      <c r="I359" s="54"/>
      <c r="J359" s="43">
        <f t="shared" ref="J359:S359" si="151">SUM(J357:J358)</f>
        <v>694240.5</v>
      </c>
      <c r="K359" s="43">
        <f t="shared" si="151"/>
        <v>281780.19999999995</v>
      </c>
      <c r="L359" s="366">
        <f>SUM(L357:L358)</f>
        <v>14646.1</v>
      </c>
      <c r="M359" s="366">
        <f>SUM(M357:M358)</f>
        <v>1665</v>
      </c>
      <c r="N359" s="43">
        <f>SUM(N357:N358)</f>
        <v>708886.6</v>
      </c>
      <c r="O359" s="43">
        <f>SUM(O357:O358)</f>
        <v>283445.19999999995</v>
      </c>
      <c r="P359" s="43">
        <f t="shared" si="151"/>
        <v>417003.9</v>
      </c>
      <c r="Q359" s="43">
        <f t="shared" si="151"/>
        <v>76962.599999999991</v>
      </c>
      <c r="R359" s="43">
        <f t="shared" si="151"/>
        <v>876658.79999999993</v>
      </c>
      <c r="S359" s="43">
        <f t="shared" si="151"/>
        <v>516068.39999999997</v>
      </c>
    </row>
    <row r="360" spans="1:19" s="310" customFormat="1" x14ac:dyDescent="0.2">
      <c r="A360" s="308"/>
      <c r="B360" s="312"/>
      <c r="C360" s="311"/>
      <c r="D360" s="309"/>
      <c r="E360" s="307"/>
      <c r="F360" s="308"/>
      <c r="G360" s="308"/>
      <c r="H360" s="309"/>
      <c r="J360" s="66"/>
      <c r="K360" s="66"/>
      <c r="L360" s="371"/>
      <c r="M360" s="371"/>
      <c r="N360" s="313"/>
      <c r="O360" s="313"/>
      <c r="P360" s="313">
        <f>P358/(P359-Q359)*100</f>
        <v>3.7936568293322011</v>
      </c>
      <c r="Q360" s="313"/>
      <c r="R360" s="313">
        <f>R358/(R359-S359)*100</f>
        <v>5.1304749100364297</v>
      </c>
      <c r="S360" s="313"/>
    </row>
    <row r="363" spans="1:19" x14ac:dyDescent="0.2">
      <c r="J363" s="326"/>
      <c r="L363" s="372"/>
      <c r="M363" s="396"/>
      <c r="N363" s="19"/>
      <c r="O363" s="19"/>
      <c r="P363" s="19"/>
      <c r="Q363" s="19"/>
      <c r="R363" s="19"/>
      <c r="S363" s="19"/>
    </row>
    <row r="364" spans="1:19" x14ac:dyDescent="0.2">
      <c r="M364" s="396"/>
      <c r="N364" s="19"/>
      <c r="O364" s="19"/>
      <c r="P364" s="19"/>
      <c r="Q364" s="19"/>
      <c r="R364" s="19"/>
      <c r="S364" s="19"/>
    </row>
    <row r="365" spans="1:19" x14ac:dyDescent="0.2">
      <c r="M365" s="396"/>
      <c r="N365" s="19"/>
      <c r="O365" s="19"/>
      <c r="P365" s="19"/>
      <c r="Q365" s="19"/>
      <c r="R365" s="19"/>
      <c r="S365" s="19"/>
    </row>
    <row r="366" spans="1:19" x14ac:dyDescent="0.2">
      <c r="M366" s="396"/>
      <c r="N366" s="19"/>
      <c r="O366" s="19"/>
      <c r="P366" s="19"/>
      <c r="Q366" s="19"/>
      <c r="R366" s="19"/>
      <c r="S366" s="19"/>
    </row>
    <row r="367" spans="1:19" x14ac:dyDescent="0.2">
      <c r="M367" s="396"/>
      <c r="N367" s="19"/>
      <c r="O367" s="19"/>
      <c r="P367" s="19"/>
      <c r="Q367" s="19"/>
      <c r="R367" s="19"/>
      <c r="S367" s="19"/>
    </row>
    <row r="368" spans="1:19" x14ac:dyDescent="0.2">
      <c r="M368" s="396"/>
      <c r="N368" s="19"/>
      <c r="O368" s="19"/>
      <c r="P368" s="19"/>
      <c r="Q368" s="19"/>
      <c r="R368" s="19"/>
      <c r="S368" s="19"/>
    </row>
    <row r="369" spans="13:19" x14ac:dyDescent="0.2">
      <c r="M369" s="396"/>
      <c r="N369" s="19"/>
      <c r="O369" s="19"/>
      <c r="P369" s="19"/>
      <c r="Q369" s="19"/>
      <c r="R369" s="19"/>
      <c r="S369" s="19"/>
    </row>
    <row r="370" spans="13:19" x14ac:dyDescent="0.2">
      <c r="M370" s="396"/>
      <c r="N370" s="19"/>
      <c r="O370" s="19"/>
      <c r="P370" s="19"/>
      <c r="Q370" s="19"/>
      <c r="R370" s="19"/>
      <c r="S370" s="19"/>
    </row>
    <row r="371" spans="13:19" x14ac:dyDescent="0.2">
      <c r="M371" s="396"/>
      <c r="N371" s="19"/>
      <c r="O371" s="19"/>
      <c r="P371" s="19"/>
      <c r="Q371" s="19"/>
      <c r="R371" s="19"/>
      <c r="S371" s="19"/>
    </row>
    <row r="372" spans="13:19" x14ac:dyDescent="0.2">
      <c r="M372" s="396"/>
      <c r="N372" s="19"/>
      <c r="O372" s="19"/>
      <c r="P372" s="19"/>
      <c r="Q372" s="19"/>
      <c r="R372" s="19"/>
      <c r="S372" s="19"/>
    </row>
    <row r="373" spans="13:19" x14ac:dyDescent="0.2">
      <c r="M373" s="396"/>
      <c r="N373" s="19"/>
      <c r="O373" s="19"/>
      <c r="P373" s="19"/>
      <c r="Q373" s="19"/>
      <c r="R373" s="19"/>
      <c r="S373" s="19"/>
    </row>
    <row r="374" spans="13:19" x14ac:dyDescent="0.2">
      <c r="M374" s="396"/>
      <c r="N374" s="19"/>
      <c r="O374" s="19"/>
      <c r="P374" s="19"/>
      <c r="Q374" s="19"/>
      <c r="R374" s="19"/>
      <c r="S374" s="19"/>
    </row>
    <row r="375" spans="13:19" x14ac:dyDescent="0.2">
      <c r="M375" s="396"/>
      <c r="N375" s="19"/>
      <c r="O375" s="19"/>
      <c r="P375" s="19"/>
      <c r="Q375" s="19"/>
      <c r="R375" s="19"/>
      <c r="S375" s="19"/>
    </row>
    <row r="376" spans="13:19" x14ac:dyDescent="0.2">
      <c r="M376" s="396"/>
      <c r="N376" s="19"/>
      <c r="O376" s="19"/>
      <c r="P376" s="19"/>
      <c r="Q376" s="19"/>
      <c r="R376" s="19"/>
      <c r="S376" s="19"/>
    </row>
    <row r="377" spans="13:19" x14ac:dyDescent="0.2">
      <c r="M377" s="396"/>
      <c r="N377" s="19"/>
      <c r="O377" s="19"/>
      <c r="P377" s="19"/>
      <c r="Q377" s="19"/>
      <c r="R377" s="19"/>
      <c r="S377" s="19"/>
    </row>
    <row r="378" spans="13:19" x14ac:dyDescent="0.2">
      <c r="M378" s="396"/>
      <c r="N378" s="19"/>
      <c r="O378" s="19"/>
      <c r="P378" s="19"/>
      <c r="Q378" s="19"/>
      <c r="R378" s="19"/>
      <c r="S378" s="19"/>
    </row>
    <row r="379" spans="13:19" x14ac:dyDescent="0.2">
      <c r="M379" s="396"/>
      <c r="N379" s="19"/>
      <c r="O379" s="19"/>
      <c r="P379" s="19"/>
      <c r="Q379" s="19"/>
      <c r="R379" s="19"/>
      <c r="S379" s="19"/>
    </row>
    <row r="380" spans="13:19" x14ac:dyDescent="0.2">
      <c r="M380" s="396"/>
      <c r="N380" s="19"/>
      <c r="O380" s="19"/>
      <c r="P380" s="19"/>
      <c r="Q380" s="19"/>
      <c r="R380" s="19"/>
      <c r="S380" s="19"/>
    </row>
    <row r="381" spans="13:19" x14ac:dyDescent="0.2">
      <c r="M381" s="396"/>
      <c r="N381" s="19"/>
      <c r="O381" s="19"/>
      <c r="P381" s="19"/>
      <c r="Q381" s="19"/>
      <c r="R381" s="19"/>
      <c r="S381" s="19"/>
    </row>
    <row r="382" spans="13:19" x14ac:dyDescent="0.2">
      <c r="M382" s="396"/>
      <c r="N382" s="19"/>
      <c r="O382" s="19"/>
      <c r="P382" s="19"/>
      <c r="Q382" s="19"/>
      <c r="R382" s="19"/>
      <c r="S382" s="19"/>
    </row>
    <row r="383" spans="13:19" x14ac:dyDescent="0.2">
      <c r="M383" s="396"/>
      <c r="N383" s="19"/>
      <c r="O383" s="19"/>
      <c r="P383" s="19"/>
      <c r="Q383" s="19"/>
      <c r="R383" s="19"/>
      <c r="S383" s="19"/>
    </row>
    <row r="384" spans="13:19" x14ac:dyDescent="0.2">
      <c r="M384" s="396"/>
      <c r="N384" s="19"/>
      <c r="O384" s="19"/>
      <c r="P384" s="19"/>
      <c r="Q384" s="19"/>
      <c r="R384" s="19"/>
      <c r="S384" s="19"/>
    </row>
    <row r="385" spans="13:19" x14ac:dyDescent="0.2">
      <c r="M385" s="396"/>
      <c r="N385" s="19"/>
      <c r="O385" s="19"/>
      <c r="P385" s="19"/>
      <c r="Q385" s="19"/>
      <c r="R385" s="19"/>
      <c r="S385" s="19"/>
    </row>
    <row r="386" spans="13:19" x14ac:dyDescent="0.2">
      <c r="M386" s="396"/>
      <c r="N386" s="19"/>
      <c r="O386" s="19"/>
      <c r="P386" s="19"/>
      <c r="Q386" s="19"/>
      <c r="R386" s="19"/>
      <c r="S386" s="19"/>
    </row>
    <row r="387" spans="13:19" x14ac:dyDescent="0.2">
      <c r="M387" s="396"/>
      <c r="N387" s="19"/>
      <c r="O387" s="19"/>
      <c r="P387" s="19"/>
      <c r="Q387" s="19"/>
      <c r="R387" s="19"/>
      <c r="S387" s="19"/>
    </row>
    <row r="388" spans="13:19" x14ac:dyDescent="0.2">
      <c r="M388" s="396"/>
      <c r="N388" s="19"/>
      <c r="O388" s="19"/>
      <c r="P388" s="19"/>
      <c r="Q388" s="19"/>
      <c r="R388" s="19"/>
      <c r="S388" s="19"/>
    </row>
    <row r="389" spans="13:19" x14ac:dyDescent="0.2">
      <c r="M389" s="396"/>
      <c r="N389" s="19"/>
      <c r="O389" s="19"/>
      <c r="P389" s="19"/>
      <c r="Q389" s="19"/>
      <c r="R389" s="19"/>
      <c r="S389" s="19"/>
    </row>
    <row r="390" spans="13:19" x14ac:dyDescent="0.2">
      <c r="M390" s="396"/>
      <c r="N390" s="19"/>
      <c r="O390" s="19"/>
      <c r="P390" s="19"/>
      <c r="Q390" s="19"/>
      <c r="R390" s="19"/>
      <c r="S390" s="19"/>
    </row>
    <row r="391" spans="13:19" x14ac:dyDescent="0.2">
      <c r="M391" s="396"/>
      <c r="N391" s="19"/>
      <c r="O391" s="19"/>
      <c r="P391" s="19"/>
      <c r="Q391" s="19"/>
      <c r="R391" s="19"/>
      <c r="S391" s="19"/>
    </row>
    <row r="392" spans="13:19" x14ac:dyDescent="0.2">
      <c r="M392" s="396"/>
      <c r="N392" s="19"/>
      <c r="O392" s="19"/>
      <c r="P392" s="19"/>
      <c r="Q392" s="19"/>
      <c r="R392" s="19"/>
      <c r="S392" s="19"/>
    </row>
    <row r="393" spans="13:19" x14ac:dyDescent="0.2">
      <c r="M393" s="396"/>
      <c r="N393" s="19"/>
      <c r="O393" s="19"/>
      <c r="P393" s="19"/>
      <c r="Q393" s="19"/>
      <c r="R393" s="19"/>
      <c r="S393" s="19"/>
    </row>
    <row r="394" spans="13:19" x14ac:dyDescent="0.2">
      <c r="M394" s="396"/>
      <c r="N394" s="19"/>
      <c r="O394" s="19"/>
      <c r="P394" s="19"/>
      <c r="Q394" s="19"/>
      <c r="R394" s="19"/>
      <c r="S394" s="19"/>
    </row>
    <row r="395" spans="13:19" x14ac:dyDescent="0.2">
      <c r="M395" s="396"/>
      <c r="N395" s="19"/>
      <c r="O395" s="19"/>
      <c r="P395" s="19"/>
      <c r="Q395" s="19"/>
      <c r="R395" s="19"/>
      <c r="S395" s="19"/>
    </row>
    <row r="396" spans="13:19" x14ac:dyDescent="0.2">
      <c r="M396" s="396"/>
      <c r="N396" s="19"/>
      <c r="O396" s="19"/>
      <c r="P396" s="19"/>
      <c r="Q396" s="19"/>
      <c r="R396" s="19"/>
      <c r="S396" s="19"/>
    </row>
    <row r="397" spans="13:19" x14ac:dyDescent="0.2">
      <c r="M397" s="396"/>
      <c r="N397" s="19"/>
      <c r="O397" s="19"/>
      <c r="P397" s="19"/>
      <c r="Q397" s="19"/>
      <c r="R397" s="19"/>
      <c r="S397" s="19"/>
    </row>
    <row r="398" spans="13:19" x14ac:dyDescent="0.2">
      <c r="M398" s="396"/>
      <c r="N398" s="19"/>
      <c r="O398" s="19"/>
      <c r="P398" s="19"/>
      <c r="Q398" s="19"/>
      <c r="R398" s="19"/>
      <c r="S398" s="19"/>
    </row>
    <row r="399" spans="13:19" x14ac:dyDescent="0.2">
      <c r="M399" s="396"/>
      <c r="N399" s="19"/>
      <c r="O399" s="19"/>
      <c r="P399" s="19"/>
      <c r="Q399" s="19"/>
      <c r="R399" s="19"/>
      <c r="S399" s="19"/>
    </row>
    <row r="400" spans="13:19" x14ac:dyDescent="0.2">
      <c r="M400" s="396"/>
      <c r="N400" s="19"/>
      <c r="O400" s="19"/>
      <c r="P400" s="19"/>
      <c r="Q400" s="19"/>
      <c r="R400" s="19"/>
      <c r="S400" s="19"/>
    </row>
    <row r="401" spans="13:19" x14ac:dyDescent="0.2">
      <c r="M401" s="396"/>
      <c r="N401" s="19"/>
      <c r="O401" s="19"/>
      <c r="P401" s="19"/>
      <c r="Q401" s="19"/>
      <c r="R401" s="19"/>
      <c r="S401" s="19"/>
    </row>
    <row r="402" spans="13:19" x14ac:dyDescent="0.2">
      <c r="M402" s="396"/>
      <c r="N402" s="19"/>
      <c r="O402" s="19"/>
      <c r="P402" s="19"/>
      <c r="Q402" s="19"/>
      <c r="R402" s="19"/>
      <c r="S402" s="19"/>
    </row>
    <row r="403" spans="13:19" x14ac:dyDescent="0.2">
      <c r="M403" s="396"/>
      <c r="N403" s="19"/>
      <c r="O403" s="19"/>
      <c r="P403" s="19"/>
      <c r="Q403" s="19"/>
      <c r="R403" s="19"/>
      <c r="S403" s="19"/>
    </row>
    <row r="404" spans="13:19" x14ac:dyDescent="0.2">
      <c r="M404" s="396"/>
      <c r="N404" s="19"/>
      <c r="O404" s="19"/>
      <c r="P404" s="19"/>
      <c r="Q404" s="19"/>
      <c r="R404" s="19"/>
      <c r="S404" s="19"/>
    </row>
    <row r="405" spans="13:19" x14ac:dyDescent="0.2">
      <c r="M405" s="396"/>
      <c r="N405" s="19"/>
      <c r="O405" s="19"/>
      <c r="P405" s="19"/>
      <c r="Q405" s="19"/>
      <c r="R405" s="19"/>
      <c r="S405" s="19"/>
    </row>
    <row r="406" spans="13:19" x14ac:dyDescent="0.2">
      <c r="M406" s="396"/>
      <c r="N406" s="19"/>
      <c r="O406" s="19"/>
      <c r="P406" s="19"/>
      <c r="Q406" s="19"/>
      <c r="R406" s="19"/>
      <c r="S406" s="19"/>
    </row>
    <row r="407" spans="13:19" x14ac:dyDescent="0.2">
      <c r="M407" s="396"/>
      <c r="N407" s="19"/>
      <c r="O407" s="19"/>
      <c r="P407" s="19"/>
      <c r="Q407" s="19"/>
      <c r="R407" s="19"/>
      <c r="S407" s="19"/>
    </row>
    <row r="408" spans="13:19" x14ac:dyDescent="0.2">
      <c r="M408" s="396"/>
      <c r="N408" s="19"/>
      <c r="O408" s="19"/>
      <c r="P408" s="19"/>
      <c r="Q408" s="19"/>
      <c r="R408" s="19"/>
      <c r="S408" s="19"/>
    </row>
    <row r="409" spans="13:19" x14ac:dyDescent="0.2">
      <c r="M409" s="396"/>
      <c r="N409" s="19"/>
      <c r="O409" s="19"/>
      <c r="P409" s="19"/>
      <c r="Q409" s="19"/>
      <c r="R409" s="19"/>
      <c r="S409" s="19"/>
    </row>
    <row r="410" spans="13:19" x14ac:dyDescent="0.2">
      <c r="M410" s="396"/>
      <c r="N410" s="19"/>
      <c r="O410" s="19"/>
      <c r="P410" s="19"/>
      <c r="Q410" s="19"/>
      <c r="R410" s="19"/>
      <c r="S410" s="19"/>
    </row>
    <row r="411" spans="13:19" x14ac:dyDescent="0.2">
      <c r="M411" s="396"/>
      <c r="N411" s="19"/>
      <c r="O411" s="19"/>
      <c r="P411" s="19"/>
      <c r="Q411" s="19"/>
      <c r="R411" s="19"/>
      <c r="S411" s="19"/>
    </row>
    <row r="412" spans="13:19" x14ac:dyDescent="0.2">
      <c r="M412" s="396"/>
      <c r="N412" s="19"/>
      <c r="O412" s="19"/>
      <c r="P412" s="19"/>
      <c r="Q412" s="19"/>
      <c r="R412" s="19"/>
      <c r="S412" s="19"/>
    </row>
    <row r="413" spans="13:19" x14ac:dyDescent="0.2">
      <c r="M413" s="396"/>
      <c r="N413" s="19"/>
      <c r="O413" s="19"/>
      <c r="P413" s="19"/>
      <c r="Q413" s="19"/>
      <c r="R413" s="19"/>
      <c r="S413" s="19"/>
    </row>
    <row r="414" spans="13:19" x14ac:dyDescent="0.2">
      <c r="M414" s="396"/>
      <c r="N414" s="19"/>
      <c r="O414" s="19"/>
      <c r="P414" s="19"/>
      <c r="Q414" s="19"/>
      <c r="R414" s="19"/>
      <c r="S414" s="19"/>
    </row>
    <row r="415" spans="13:19" x14ac:dyDescent="0.2">
      <c r="M415" s="396"/>
      <c r="N415" s="19"/>
      <c r="O415" s="19"/>
      <c r="P415" s="19"/>
      <c r="Q415" s="19"/>
      <c r="R415" s="19"/>
      <c r="S415" s="19"/>
    </row>
    <row r="416" spans="13:19" x14ac:dyDescent="0.2">
      <c r="M416" s="396"/>
      <c r="N416" s="19"/>
      <c r="O416" s="19"/>
      <c r="P416" s="19"/>
      <c r="Q416" s="19"/>
      <c r="R416" s="19"/>
      <c r="S416" s="19"/>
    </row>
    <row r="417" spans="13:19" x14ac:dyDescent="0.2">
      <c r="M417" s="396"/>
      <c r="N417" s="19"/>
      <c r="O417" s="19"/>
      <c r="P417" s="19"/>
      <c r="Q417" s="19"/>
      <c r="R417" s="19"/>
      <c r="S417" s="19"/>
    </row>
    <row r="418" spans="13:19" x14ac:dyDescent="0.2">
      <c r="M418" s="396"/>
      <c r="N418" s="19"/>
      <c r="O418" s="19"/>
      <c r="P418" s="19"/>
      <c r="Q418" s="19"/>
      <c r="R418" s="19"/>
      <c r="S418" s="19"/>
    </row>
    <row r="419" spans="13:19" x14ac:dyDescent="0.2">
      <c r="M419" s="396"/>
      <c r="N419" s="19"/>
      <c r="O419" s="19"/>
      <c r="P419" s="19"/>
      <c r="Q419" s="19"/>
      <c r="R419" s="19"/>
      <c r="S419" s="19"/>
    </row>
    <row r="420" spans="13:19" x14ac:dyDescent="0.2">
      <c r="M420" s="396"/>
      <c r="N420" s="19"/>
      <c r="O420" s="19"/>
      <c r="P420" s="19"/>
      <c r="Q420" s="19"/>
      <c r="R420" s="19"/>
      <c r="S420" s="19"/>
    </row>
    <row r="421" spans="13:19" x14ac:dyDescent="0.2">
      <c r="M421" s="396"/>
      <c r="N421" s="19"/>
      <c r="O421" s="19"/>
      <c r="P421" s="19"/>
      <c r="Q421" s="19"/>
      <c r="R421" s="19"/>
      <c r="S421" s="19"/>
    </row>
    <row r="422" spans="13:19" x14ac:dyDescent="0.2">
      <c r="M422" s="396"/>
      <c r="N422" s="19"/>
      <c r="O422" s="19"/>
      <c r="P422" s="19"/>
      <c r="Q422" s="19"/>
      <c r="R422" s="19"/>
      <c r="S422" s="19"/>
    </row>
    <row r="423" spans="13:19" x14ac:dyDescent="0.2">
      <c r="M423" s="396"/>
      <c r="N423" s="19"/>
      <c r="O423" s="19"/>
      <c r="P423" s="19"/>
      <c r="Q423" s="19"/>
      <c r="R423" s="19"/>
      <c r="S423" s="19"/>
    </row>
    <row r="424" spans="13:19" x14ac:dyDescent="0.2">
      <c r="M424" s="396"/>
      <c r="N424" s="19"/>
      <c r="O424" s="19"/>
      <c r="P424" s="19"/>
      <c r="Q424" s="19"/>
      <c r="R424" s="19"/>
      <c r="S424" s="19"/>
    </row>
    <row r="425" spans="13:19" x14ac:dyDescent="0.2">
      <c r="M425" s="396"/>
      <c r="N425" s="19"/>
      <c r="O425" s="19"/>
      <c r="P425" s="19"/>
      <c r="Q425" s="19"/>
      <c r="R425" s="19"/>
      <c r="S425" s="19"/>
    </row>
    <row r="426" spans="13:19" x14ac:dyDescent="0.2">
      <c r="M426" s="396"/>
      <c r="N426" s="19"/>
      <c r="O426" s="19"/>
      <c r="P426" s="19"/>
      <c r="Q426" s="19"/>
      <c r="R426" s="19"/>
      <c r="S426" s="19"/>
    </row>
    <row r="427" spans="13:19" x14ac:dyDescent="0.2">
      <c r="M427" s="396"/>
      <c r="N427" s="19"/>
      <c r="O427" s="19"/>
      <c r="P427" s="19"/>
      <c r="Q427" s="19"/>
      <c r="R427" s="19"/>
      <c r="S427" s="19"/>
    </row>
    <row r="428" spans="13:19" x14ac:dyDescent="0.2">
      <c r="M428" s="396"/>
      <c r="N428" s="19"/>
      <c r="O428" s="19"/>
      <c r="P428" s="19"/>
      <c r="Q428" s="19"/>
      <c r="R428" s="19"/>
      <c r="S428" s="19"/>
    </row>
    <row r="429" spans="13:19" x14ac:dyDescent="0.2">
      <c r="M429" s="396"/>
      <c r="N429" s="19"/>
      <c r="O429" s="19"/>
      <c r="P429" s="19"/>
      <c r="Q429" s="19"/>
      <c r="R429" s="19"/>
      <c r="S429" s="19"/>
    </row>
    <row r="430" spans="13:19" x14ac:dyDescent="0.2">
      <c r="M430" s="396"/>
      <c r="N430" s="19"/>
      <c r="O430" s="19"/>
      <c r="P430" s="19"/>
      <c r="Q430" s="19"/>
      <c r="R430" s="19"/>
      <c r="S430" s="19"/>
    </row>
    <row r="431" spans="13:19" x14ac:dyDescent="0.2">
      <c r="M431" s="396"/>
      <c r="N431" s="19"/>
      <c r="O431" s="19"/>
      <c r="P431" s="19"/>
      <c r="Q431" s="19"/>
      <c r="R431" s="19"/>
      <c r="S431" s="19"/>
    </row>
    <row r="432" spans="13:19" x14ac:dyDescent="0.2">
      <c r="M432" s="396"/>
      <c r="N432" s="19"/>
      <c r="O432" s="19"/>
      <c r="P432" s="19"/>
      <c r="Q432" s="19"/>
      <c r="R432" s="19"/>
      <c r="S432" s="19"/>
    </row>
    <row r="433" spans="13:19" x14ac:dyDescent="0.2">
      <c r="M433" s="396"/>
      <c r="N433" s="19"/>
      <c r="O433" s="19"/>
      <c r="P433" s="19"/>
      <c r="Q433" s="19"/>
      <c r="R433" s="19"/>
      <c r="S433" s="19"/>
    </row>
    <row r="434" spans="13:19" x14ac:dyDescent="0.2">
      <c r="M434" s="396"/>
      <c r="N434" s="19"/>
      <c r="O434" s="19"/>
      <c r="P434" s="19"/>
      <c r="Q434" s="19"/>
      <c r="R434" s="19"/>
      <c r="S434" s="19"/>
    </row>
    <row r="435" spans="13:19" x14ac:dyDescent="0.2">
      <c r="M435" s="396"/>
      <c r="N435" s="19"/>
      <c r="O435" s="19"/>
      <c r="P435" s="19"/>
      <c r="Q435" s="19"/>
      <c r="R435" s="19"/>
      <c r="S435" s="19"/>
    </row>
    <row r="436" spans="13:19" x14ac:dyDescent="0.2">
      <c r="M436" s="396"/>
      <c r="N436" s="19"/>
      <c r="O436" s="19"/>
      <c r="P436" s="19"/>
      <c r="Q436" s="19"/>
      <c r="R436" s="19"/>
      <c r="S436" s="19"/>
    </row>
    <row r="437" spans="13:19" x14ac:dyDescent="0.2">
      <c r="M437" s="396"/>
      <c r="N437" s="19"/>
      <c r="O437" s="19"/>
      <c r="P437" s="19"/>
      <c r="Q437" s="19"/>
      <c r="R437" s="19"/>
      <c r="S437" s="19"/>
    </row>
    <row r="438" spans="13:19" x14ac:dyDescent="0.2">
      <c r="M438" s="396"/>
      <c r="N438" s="19"/>
      <c r="O438" s="19"/>
      <c r="P438" s="19"/>
      <c r="Q438" s="19"/>
      <c r="R438" s="19"/>
      <c r="S438" s="19"/>
    </row>
    <row r="439" spans="13:19" x14ac:dyDescent="0.2">
      <c r="M439" s="396"/>
      <c r="N439" s="19"/>
      <c r="O439" s="19"/>
      <c r="P439" s="19"/>
      <c r="Q439" s="19"/>
      <c r="R439" s="19"/>
      <c r="S439" s="19"/>
    </row>
    <row r="440" spans="13:19" x14ac:dyDescent="0.2">
      <c r="M440" s="396"/>
      <c r="N440" s="19"/>
      <c r="O440" s="19"/>
      <c r="P440" s="19"/>
      <c r="Q440" s="19"/>
      <c r="R440" s="19"/>
      <c r="S440" s="19"/>
    </row>
    <row r="441" spans="13:19" x14ac:dyDescent="0.2">
      <c r="M441" s="396"/>
      <c r="N441" s="19"/>
      <c r="O441" s="19"/>
      <c r="P441" s="19"/>
      <c r="Q441" s="19"/>
      <c r="R441" s="19"/>
      <c r="S441" s="19"/>
    </row>
    <row r="442" spans="13:19" x14ac:dyDescent="0.2">
      <c r="M442" s="396"/>
      <c r="N442" s="19"/>
      <c r="O442" s="19"/>
      <c r="P442" s="19"/>
      <c r="Q442" s="19"/>
      <c r="R442" s="19"/>
      <c r="S442" s="19"/>
    </row>
    <row r="443" spans="13:19" x14ac:dyDescent="0.2">
      <c r="M443" s="396"/>
      <c r="N443" s="19"/>
      <c r="O443" s="19"/>
      <c r="P443" s="19"/>
      <c r="Q443" s="19"/>
      <c r="R443" s="19"/>
      <c r="S443" s="19"/>
    </row>
    <row r="444" spans="13:19" x14ac:dyDescent="0.2">
      <c r="M444" s="396"/>
      <c r="N444" s="19"/>
      <c r="O444" s="19"/>
      <c r="P444" s="19"/>
      <c r="Q444" s="19"/>
      <c r="R444" s="19"/>
      <c r="S444" s="19"/>
    </row>
    <row r="445" spans="13:19" x14ac:dyDescent="0.2">
      <c r="M445" s="396"/>
      <c r="N445" s="19"/>
      <c r="O445" s="19"/>
      <c r="P445" s="19"/>
      <c r="Q445" s="19"/>
      <c r="R445" s="19"/>
      <c r="S445" s="19"/>
    </row>
    <row r="446" spans="13:19" x14ac:dyDescent="0.2">
      <c r="M446" s="396"/>
      <c r="N446" s="19"/>
      <c r="O446" s="19"/>
      <c r="P446" s="19"/>
      <c r="Q446" s="19"/>
      <c r="R446" s="19"/>
      <c r="S446" s="19"/>
    </row>
    <row r="447" spans="13:19" x14ac:dyDescent="0.2">
      <c r="M447" s="396"/>
      <c r="N447" s="19"/>
      <c r="O447" s="19"/>
      <c r="P447" s="19"/>
      <c r="Q447" s="19"/>
      <c r="R447" s="19"/>
      <c r="S447" s="19"/>
    </row>
    <row r="448" spans="13:19" x14ac:dyDescent="0.2">
      <c r="M448" s="396"/>
      <c r="N448" s="19"/>
      <c r="O448" s="19"/>
      <c r="P448" s="19"/>
      <c r="Q448" s="19"/>
      <c r="R448" s="19"/>
      <c r="S448" s="19"/>
    </row>
    <row r="449" spans="13:19" x14ac:dyDescent="0.2">
      <c r="M449" s="396"/>
      <c r="N449" s="19"/>
      <c r="O449" s="19"/>
      <c r="P449" s="19"/>
      <c r="Q449" s="19"/>
      <c r="R449" s="19"/>
      <c r="S449" s="19"/>
    </row>
    <row r="450" spans="13:19" x14ac:dyDescent="0.2">
      <c r="M450" s="396"/>
      <c r="N450" s="19"/>
      <c r="O450" s="19"/>
      <c r="P450" s="19"/>
      <c r="Q450" s="19"/>
      <c r="R450" s="19"/>
      <c r="S450" s="19"/>
    </row>
    <row r="451" spans="13:19" x14ac:dyDescent="0.2">
      <c r="M451" s="396"/>
      <c r="N451" s="19"/>
      <c r="O451" s="19"/>
      <c r="P451" s="19"/>
      <c r="Q451" s="19"/>
      <c r="R451" s="19"/>
      <c r="S451" s="19"/>
    </row>
    <row r="452" spans="13:19" x14ac:dyDescent="0.2">
      <c r="M452" s="396"/>
      <c r="N452" s="19"/>
      <c r="O452" s="19"/>
      <c r="P452" s="19"/>
      <c r="Q452" s="19"/>
      <c r="R452" s="19"/>
      <c r="S452" s="19"/>
    </row>
    <row r="453" spans="13:19" x14ac:dyDescent="0.2">
      <c r="M453" s="396"/>
      <c r="N453" s="19"/>
      <c r="O453" s="19"/>
      <c r="P453" s="19"/>
      <c r="Q453" s="19"/>
      <c r="R453" s="19"/>
      <c r="S453" s="19"/>
    </row>
    <row r="454" spans="13:19" x14ac:dyDescent="0.2">
      <c r="M454" s="396"/>
      <c r="N454" s="19"/>
      <c r="O454" s="19"/>
      <c r="P454" s="19"/>
      <c r="Q454" s="19"/>
      <c r="R454" s="19"/>
      <c r="S454" s="19"/>
    </row>
    <row r="455" spans="13:19" x14ac:dyDescent="0.2">
      <c r="M455" s="396"/>
      <c r="N455" s="19"/>
      <c r="O455" s="19"/>
      <c r="P455" s="19"/>
      <c r="Q455" s="19"/>
      <c r="R455" s="19"/>
      <c r="S455" s="19"/>
    </row>
    <row r="456" spans="13:19" x14ac:dyDescent="0.2">
      <c r="M456" s="396"/>
      <c r="N456" s="19"/>
      <c r="O456" s="19"/>
      <c r="P456" s="19"/>
      <c r="Q456" s="19"/>
      <c r="R456" s="19"/>
      <c r="S456" s="19"/>
    </row>
    <row r="457" spans="13:19" x14ac:dyDescent="0.2">
      <c r="M457" s="396"/>
      <c r="N457" s="19"/>
      <c r="O457" s="19"/>
      <c r="P457" s="19"/>
      <c r="Q457" s="19"/>
      <c r="R457" s="19"/>
      <c r="S457" s="19"/>
    </row>
    <row r="458" spans="13:19" x14ac:dyDescent="0.2">
      <c r="M458" s="396"/>
      <c r="N458" s="19"/>
      <c r="O458" s="19"/>
      <c r="P458" s="19"/>
      <c r="Q458" s="19"/>
      <c r="R458" s="19"/>
      <c r="S458" s="19"/>
    </row>
    <row r="459" spans="13:19" x14ac:dyDescent="0.2">
      <c r="M459" s="396"/>
      <c r="N459" s="19"/>
      <c r="O459" s="19"/>
      <c r="P459" s="19"/>
      <c r="Q459" s="19"/>
      <c r="R459" s="19"/>
      <c r="S459" s="19"/>
    </row>
    <row r="460" spans="13:19" x14ac:dyDescent="0.2">
      <c r="P460" s="19"/>
      <c r="Q460" s="19"/>
      <c r="R460" s="19"/>
      <c r="S460" s="19"/>
    </row>
    <row r="461" spans="13:19" x14ac:dyDescent="0.2">
      <c r="P461" s="19"/>
      <c r="Q461" s="19"/>
      <c r="R461" s="19"/>
      <c r="S461" s="19"/>
    </row>
    <row r="462" spans="13:19" x14ac:dyDescent="0.2">
      <c r="P462" s="19"/>
      <c r="Q462" s="19"/>
      <c r="R462" s="19"/>
      <c r="S462" s="19"/>
    </row>
    <row r="463" spans="13:19" x14ac:dyDescent="0.2">
      <c r="P463" s="19"/>
      <c r="Q463" s="19"/>
      <c r="R463" s="19"/>
      <c r="S463" s="19"/>
    </row>
    <row r="464" spans="13:19" x14ac:dyDescent="0.2">
      <c r="P464" s="19"/>
      <c r="Q464" s="19"/>
      <c r="R464" s="19"/>
      <c r="S464" s="19"/>
    </row>
  </sheetData>
  <autoFilter ref="A14:R361"/>
  <mergeCells count="13">
    <mergeCell ref="A10:S10"/>
    <mergeCell ref="A12:A14"/>
    <mergeCell ref="B12:B14"/>
    <mergeCell ref="C12:D14"/>
    <mergeCell ref="E12:H14"/>
    <mergeCell ref="I12:I14"/>
    <mergeCell ref="J13:K13"/>
    <mergeCell ref="N12:S12"/>
    <mergeCell ref="J12:M12"/>
    <mergeCell ref="P13:Q13"/>
    <mergeCell ref="R13:S13"/>
    <mergeCell ref="L13:M13"/>
    <mergeCell ref="N13:O13"/>
  </mergeCells>
  <conditionalFormatting sqref="A138">
    <cfRule type="colorScale" priority="4">
      <colorScale>
        <cfvo type="min"/>
        <cfvo type="max"/>
        <color rgb="FFFCFCFF"/>
        <color rgb="FF63BE7B"/>
      </colorScale>
    </cfRule>
  </conditionalFormatting>
  <conditionalFormatting sqref="A192">
    <cfRule type="colorScale" priority="3">
      <colorScale>
        <cfvo type="min"/>
        <cfvo type="max"/>
        <color rgb="FFFCFCFF"/>
        <color rgb="FF63BE7B"/>
      </colorScale>
    </cfRule>
  </conditionalFormatting>
  <conditionalFormatting sqref="A166">
    <cfRule type="colorScale" priority="2">
      <colorScale>
        <cfvo type="min"/>
        <cfvo type="max"/>
        <color rgb="FFFCFCFF"/>
        <color rgb="FF63BE7B"/>
      </colorScale>
    </cfRule>
  </conditionalFormatting>
  <conditionalFormatting sqref="A269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9685039370078741" right="0.15748031496062992" top="0.86614173228346458" bottom="0.19685039370078741" header="0.55118110236220474" footer="0"/>
  <pageSetup paperSize="9" scale="52" fitToHeight="27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Пр.11</vt:lpstr>
      <vt:lpstr>Пр.12</vt:lpstr>
      <vt:lpstr>Пр.13</vt:lpstr>
      <vt:lpstr>Пр.15</vt:lpstr>
      <vt:lpstr>Пр.10!Заголовки_для_печати</vt:lpstr>
      <vt:lpstr>Пр.11!Заголовки_для_печати</vt:lpstr>
      <vt:lpstr>Пр.13!Заголовки_для_печати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Пр.6!Заголовки_для_печати</vt:lpstr>
      <vt:lpstr>Пр.7!Заголовки_для_печати</vt:lpstr>
      <vt:lpstr>Пр.8!Заголовки_для_печати</vt:lpstr>
      <vt:lpstr>Пр.9!Заголовки_для_печати</vt:lpstr>
      <vt:lpstr>Пр.1!Область_печати</vt:lpstr>
      <vt:lpstr>Пр.15!Область_печати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Пр.9!Область_печати</vt:lpstr>
    </vt:vector>
  </TitlesOfParts>
  <Company>millennium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User</cp:lastModifiedBy>
  <cp:lastPrinted>2021-04-19T10:59:30Z</cp:lastPrinted>
  <dcterms:created xsi:type="dcterms:W3CDTF">2005-01-27T05:42:29Z</dcterms:created>
  <dcterms:modified xsi:type="dcterms:W3CDTF">2021-04-20T08:08:05Z</dcterms:modified>
</cp:coreProperties>
</file>